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charts/chart5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75" windowWidth="20115" windowHeight="7995"/>
  </bookViews>
  <sheets>
    <sheet name="Carátula" sheetId="20" r:id="rId1"/>
    <sheet name="Índice" sheetId="21" r:id="rId2"/>
    <sheet name="Norte" sheetId="31" r:id="rId3"/>
    <sheet name="Cajamarca" sheetId="8" r:id="rId4"/>
    <sheet name="La Libertad" sheetId="24" r:id="rId5"/>
    <sheet name="Lambayeque" sheetId="25" r:id="rId6"/>
    <sheet name="Piura" sheetId="26" r:id="rId7"/>
    <sheet name="Tumbes" sheetId="27" r:id="rId8"/>
  </sheets>
  <calcPr calcId="145621"/>
</workbook>
</file>

<file path=xl/calcChain.xml><?xml version="1.0" encoding="utf-8"?>
<calcChain xmlns="http://schemas.openxmlformats.org/spreadsheetml/2006/main">
  <c r="H34" i="31" l="1"/>
  <c r="X79" i="31" l="1"/>
  <c r="X80" i="31"/>
  <c r="X81" i="31"/>
  <c r="X82" i="31"/>
  <c r="X83" i="31"/>
  <c r="X84" i="31"/>
  <c r="X85" i="31"/>
  <c r="X86" i="31"/>
  <c r="X87" i="31"/>
  <c r="X88" i="31"/>
  <c r="X89" i="31"/>
  <c r="X78" i="31"/>
  <c r="U54" i="31"/>
  <c r="W11" i="31"/>
  <c r="W13" i="31"/>
  <c r="W12" i="31"/>
  <c r="W15" i="31"/>
  <c r="W14" i="31"/>
  <c r="C8" i="27"/>
  <c r="C28" i="27"/>
  <c r="C56" i="27"/>
  <c r="C8" i="26" l="1"/>
  <c r="C28" i="26"/>
  <c r="C56" i="26"/>
  <c r="C8" i="25" l="1"/>
  <c r="C28" i="25"/>
  <c r="C8" i="24" l="1"/>
  <c r="C28" i="24"/>
  <c r="C8" i="8" l="1"/>
  <c r="C28" i="8"/>
  <c r="C56" i="8"/>
  <c r="H88" i="31" l="1"/>
  <c r="H87" i="31"/>
  <c r="H86" i="31"/>
  <c r="H85" i="31"/>
  <c r="H84" i="31"/>
  <c r="H83" i="31"/>
  <c r="H82" i="31"/>
  <c r="H81" i="31"/>
  <c r="H80" i="31"/>
  <c r="H79" i="31"/>
  <c r="H78" i="31"/>
  <c r="H77" i="31"/>
  <c r="G88" i="31"/>
  <c r="F88" i="31"/>
  <c r="E88" i="31"/>
  <c r="G87" i="31"/>
  <c r="F87" i="31"/>
  <c r="E87" i="31"/>
  <c r="G86" i="31"/>
  <c r="F86" i="31"/>
  <c r="E86" i="31"/>
  <c r="G85" i="31"/>
  <c r="F85" i="31"/>
  <c r="E85" i="31"/>
  <c r="G84" i="31"/>
  <c r="F84" i="31"/>
  <c r="E84" i="31"/>
  <c r="G83" i="31"/>
  <c r="F83" i="31"/>
  <c r="E83" i="31"/>
  <c r="G82" i="31"/>
  <c r="F82" i="31"/>
  <c r="E82" i="31"/>
  <c r="G81" i="31"/>
  <c r="F81" i="31"/>
  <c r="E81" i="31"/>
  <c r="G80" i="31"/>
  <c r="F80" i="31"/>
  <c r="E80" i="31"/>
  <c r="G79" i="31"/>
  <c r="F79" i="31"/>
  <c r="E79" i="31"/>
  <c r="G78" i="31"/>
  <c r="F78" i="31"/>
  <c r="E78" i="31"/>
  <c r="G77" i="31"/>
  <c r="F77" i="31"/>
  <c r="E77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J65" i="31"/>
  <c r="J64" i="31"/>
  <c r="J63" i="31"/>
  <c r="J62" i="31"/>
  <c r="J61" i="31"/>
  <c r="J60" i="31"/>
  <c r="J59" i="31"/>
  <c r="J58" i="31"/>
  <c r="J57" i="31"/>
  <c r="J56" i="31"/>
  <c r="J55" i="31"/>
  <c r="J54" i="31"/>
  <c r="J53" i="31"/>
  <c r="J52" i="31"/>
  <c r="J51" i="31"/>
  <c r="J50" i="31"/>
  <c r="H65" i="31"/>
  <c r="H64" i="31"/>
  <c r="H63" i="31"/>
  <c r="H62" i="31"/>
  <c r="H61" i="31"/>
  <c r="H60" i="31"/>
  <c r="H59" i="31"/>
  <c r="H58" i="31"/>
  <c r="H57" i="31"/>
  <c r="H56" i="31"/>
  <c r="H55" i="31"/>
  <c r="H54" i="31"/>
  <c r="H53" i="31"/>
  <c r="H52" i="31"/>
  <c r="H51" i="31"/>
  <c r="H50" i="31"/>
  <c r="J37" i="31"/>
  <c r="J36" i="31"/>
  <c r="J35" i="31"/>
  <c r="J34" i="31"/>
  <c r="J33" i="31"/>
  <c r="J32" i="31"/>
  <c r="J31" i="31"/>
  <c r="J30" i="31"/>
  <c r="H37" i="31"/>
  <c r="H36" i="31"/>
  <c r="H35" i="31"/>
  <c r="W30" i="31"/>
  <c r="H33" i="31"/>
  <c r="H32" i="31"/>
  <c r="H31" i="31"/>
  <c r="H30" i="31"/>
  <c r="K21" i="27"/>
  <c r="I21" i="27"/>
  <c r="K20" i="27"/>
  <c r="I20" i="27"/>
  <c r="K19" i="27"/>
  <c r="I19" i="27"/>
  <c r="K18" i="27"/>
  <c r="I18" i="27"/>
  <c r="K17" i="27"/>
  <c r="I17" i="27"/>
  <c r="K16" i="27"/>
  <c r="I16" i="27"/>
  <c r="K15" i="27"/>
  <c r="I15" i="27"/>
  <c r="K14" i="27"/>
  <c r="I14" i="27"/>
  <c r="K21" i="26"/>
  <c r="I21" i="26"/>
  <c r="K20" i="26"/>
  <c r="I20" i="26"/>
  <c r="K19" i="26"/>
  <c r="I19" i="26"/>
  <c r="K18" i="26"/>
  <c r="I18" i="26"/>
  <c r="K17" i="26"/>
  <c r="I17" i="26"/>
  <c r="K16" i="26"/>
  <c r="I16" i="26"/>
  <c r="K15" i="26"/>
  <c r="I15" i="26"/>
  <c r="K14" i="26"/>
  <c r="I14" i="26"/>
  <c r="K21" i="25"/>
  <c r="I21" i="25"/>
  <c r="K20" i="25"/>
  <c r="I20" i="25"/>
  <c r="K19" i="25"/>
  <c r="I19" i="25"/>
  <c r="K18" i="25"/>
  <c r="I18" i="25"/>
  <c r="K17" i="25"/>
  <c r="I17" i="25"/>
  <c r="K16" i="25"/>
  <c r="I16" i="25"/>
  <c r="K15" i="25"/>
  <c r="I15" i="25"/>
  <c r="K14" i="25"/>
  <c r="I14" i="25"/>
  <c r="K21" i="24"/>
  <c r="I21" i="24"/>
  <c r="K20" i="24"/>
  <c r="I20" i="24"/>
  <c r="K19" i="24"/>
  <c r="I19" i="24"/>
  <c r="K18" i="24"/>
  <c r="I18" i="24"/>
  <c r="K17" i="24"/>
  <c r="I17" i="24"/>
  <c r="K16" i="24"/>
  <c r="I16" i="24"/>
  <c r="K15" i="24"/>
  <c r="I15" i="24"/>
  <c r="K14" i="24"/>
  <c r="I14" i="24"/>
  <c r="I106" i="31" l="1"/>
  <c r="J109" i="31" s="1"/>
  <c r="J103" i="31" l="1"/>
  <c r="J101" i="31"/>
  <c r="J102" i="31"/>
  <c r="J104" i="31"/>
  <c r="J106" i="31"/>
  <c r="J105" i="31"/>
  <c r="J3" i="31"/>
  <c r="J2" i="31" l="1"/>
  <c r="B4" i="31"/>
  <c r="B3" i="31" l="1"/>
  <c r="B2" i="31" l="1"/>
  <c r="I17" i="31"/>
  <c r="I16" i="31"/>
  <c r="I15" i="31"/>
  <c r="I14" i="31"/>
  <c r="I13" i="31"/>
  <c r="G17" i="31"/>
  <c r="G16" i="31"/>
  <c r="G15" i="31"/>
  <c r="G14" i="31"/>
  <c r="G13" i="31"/>
  <c r="L17" i="31" l="1"/>
  <c r="I18" i="31"/>
  <c r="G18" i="31"/>
  <c r="K16" i="31"/>
  <c r="K15" i="31"/>
  <c r="L13" i="31"/>
  <c r="K17" i="31"/>
  <c r="L16" i="31"/>
  <c r="L15" i="31"/>
  <c r="K14" i="31"/>
  <c r="L14" i="31"/>
  <c r="K13" i="31"/>
  <c r="L65" i="31"/>
  <c r="M64" i="31"/>
  <c r="M63" i="31"/>
  <c r="L62" i="31"/>
  <c r="L61" i="31"/>
  <c r="L60" i="31"/>
  <c r="M59" i="31"/>
  <c r="M58" i="31"/>
  <c r="M57" i="31"/>
  <c r="M56" i="31"/>
  <c r="M55" i="31"/>
  <c r="L54" i="31"/>
  <c r="L53" i="31"/>
  <c r="L52" i="31"/>
  <c r="M51" i="31"/>
  <c r="M50" i="31"/>
  <c r="K37" i="31"/>
  <c r="K33" i="31"/>
  <c r="M36" i="31"/>
  <c r="L35" i="31"/>
  <c r="M34" i="31"/>
  <c r="M32" i="31"/>
  <c r="L31" i="31"/>
  <c r="L30" i="31"/>
  <c r="H17" i="31" l="1"/>
  <c r="C7" i="31"/>
  <c r="J13" i="31"/>
  <c r="J17" i="31"/>
  <c r="I33" i="31"/>
  <c r="L88" i="31"/>
  <c r="H15" i="31"/>
  <c r="H16" i="31"/>
  <c r="N78" i="31"/>
  <c r="M79" i="31"/>
  <c r="L80" i="31"/>
  <c r="K81" i="31"/>
  <c r="O81" i="31"/>
  <c r="N82" i="31"/>
  <c r="M83" i="31"/>
  <c r="L84" i="31"/>
  <c r="O85" i="31"/>
  <c r="N86" i="31"/>
  <c r="M87" i="31"/>
  <c r="J16" i="31"/>
  <c r="M54" i="31"/>
  <c r="J15" i="31"/>
  <c r="L58" i="31"/>
  <c r="L18" i="31"/>
  <c r="H13" i="31"/>
  <c r="J14" i="31"/>
  <c r="J18" i="31" s="1"/>
  <c r="K18" i="31"/>
  <c r="I37" i="31"/>
  <c r="H14" i="31"/>
  <c r="K85" i="31"/>
  <c r="L78" i="31"/>
  <c r="K79" i="31"/>
  <c r="O79" i="31"/>
  <c r="N80" i="31"/>
  <c r="M81" i="31"/>
  <c r="L82" i="31"/>
  <c r="K83" i="31"/>
  <c r="O83" i="31"/>
  <c r="N84" i="31"/>
  <c r="M85" i="31"/>
  <c r="L86" i="31"/>
  <c r="K87" i="31"/>
  <c r="O87" i="31"/>
  <c r="N88" i="31"/>
  <c r="L34" i="31"/>
  <c r="M62" i="31"/>
  <c r="M88" i="31"/>
  <c r="M33" i="31"/>
  <c r="K31" i="31"/>
  <c r="K35" i="31"/>
  <c r="K32" i="31"/>
  <c r="K36" i="31"/>
  <c r="J66" i="31"/>
  <c r="K66" i="31" s="1"/>
  <c r="M78" i="31"/>
  <c r="L79" i="31"/>
  <c r="K80" i="31"/>
  <c r="O80" i="31"/>
  <c r="N81" i="31"/>
  <c r="M82" i="31"/>
  <c r="L83" i="31"/>
  <c r="K84" i="31"/>
  <c r="O84" i="31"/>
  <c r="N85" i="31"/>
  <c r="M86" i="31"/>
  <c r="L87" i="31"/>
  <c r="K88" i="31"/>
  <c r="O88" i="31"/>
  <c r="M37" i="31"/>
  <c r="C24" i="31" s="1"/>
  <c r="L37" i="31"/>
  <c r="L57" i="31"/>
  <c r="M53" i="31"/>
  <c r="M61" i="31"/>
  <c r="M31" i="31"/>
  <c r="I32" i="31"/>
  <c r="L51" i="31"/>
  <c r="M65" i="31"/>
  <c r="K78" i="31"/>
  <c r="L81" i="31"/>
  <c r="M84" i="31"/>
  <c r="N87" i="31"/>
  <c r="M35" i="31"/>
  <c r="L64" i="31"/>
  <c r="L33" i="31"/>
  <c r="I36" i="31"/>
  <c r="L56" i="31"/>
  <c r="L59" i="31"/>
  <c r="N79" i="31"/>
  <c r="O82" i="31"/>
  <c r="K86" i="31"/>
  <c r="I31" i="31"/>
  <c r="I35" i="31"/>
  <c r="L32" i="31"/>
  <c r="L36" i="31"/>
  <c r="M52" i="31"/>
  <c r="L55" i="31"/>
  <c r="M60" i="31"/>
  <c r="L63" i="31"/>
  <c r="O78" i="31"/>
  <c r="M80" i="31"/>
  <c r="K82" i="31"/>
  <c r="N83" i="31"/>
  <c r="L85" i="31"/>
  <c r="O86" i="31"/>
  <c r="I34" i="31"/>
  <c r="I30" i="31"/>
  <c r="K30" i="31"/>
  <c r="K34" i="31"/>
  <c r="H66" i="31"/>
  <c r="I63" i="31" s="1"/>
  <c r="L50" i="31"/>
  <c r="M30" i="31"/>
  <c r="O72" i="27"/>
  <c r="N72" i="27"/>
  <c r="M72" i="27"/>
  <c r="L72" i="27"/>
  <c r="K72" i="27"/>
  <c r="O71" i="27"/>
  <c r="N71" i="27"/>
  <c r="M71" i="27"/>
  <c r="L71" i="27"/>
  <c r="K71" i="27"/>
  <c r="O70" i="27"/>
  <c r="N70" i="27"/>
  <c r="M70" i="27"/>
  <c r="L70" i="27"/>
  <c r="K70" i="27"/>
  <c r="O69" i="27"/>
  <c r="N69" i="27"/>
  <c r="M69" i="27"/>
  <c r="L69" i="27"/>
  <c r="K69" i="27"/>
  <c r="O68" i="27"/>
  <c r="N68" i="27"/>
  <c r="M68" i="27"/>
  <c r="L68" i="27"/>
  <c r="K68" i="27"/>
  <c r="O67" i="27"/>
  <c r="N67" i="27"/>
  <c r="M67" i="27"/>
  <c r="L67" i="27"/>
  <c r="K67" i="27"/>
  <c r="O66" i="27"/>
  <c r="N66" i="27"/>
  <c r="M66" i="27"/>
  <c r="L66" i="27"/>
  <c r="K66" i="27"/>
  <c r="O65" i="27"/>
  <c r="N65" i="27"/>
  <c r="M65" i="27"/>
  <c r="L65" i="27"/>
  <c r="K65" i="27"/>
  <c r="O64" i="27"/>
  <c r="N64" i="27"/>
  <c r="M64" i="27"/>
  <c r="L64" i="27"/>
  <c r="K64" i="27"/>
  <c r="O63" i="27"/>
  <c r="N63" i="27"/>
  <c r="M63" i="27"/>
  <c r="L63" i="27"/>
  <c r="K63" i="27"/>
  <c r="O62" i="27"/>
  <c r="N62" i="27"/>
  <c r="M62" i="27"/>
  <c r="L62" i="27"/>
  <c r="K62" i="27"/>
  <c r="J50" i="27"/>
  <c r="K50" i="27" s="1"/>
  <c r="H50" i="27"/>
  <c r="M49" i="27"/>
  <c r="L49" i="27"/>
  <c r="M48" i="27"/>
  <c r="L48" i="27"/>
  <c r="M47" i="27"/>
  <c r="L47" i="27"/>
  <c r="M46" i="27"/>
  <c r="L46" i="27"/>
  <c r="M45" i="27"/>
  <c r="L45" i="27"/>
  <c r="M44" i="27"/>
  <c r="L44" i="27"/>
  <c r="M43" i="27"/>
  <c r="L43" i="27"/>
  <c r="M42" i="27"/>
  <c r="L42" i="27"/>
  <c r="I42" i="27"/>
  <c r="M41" i="27"/>
  <c r="L41" i="27"/>
  <c r="M40" i="27"/>
  <c r="L40" i="27"/>
  <c r="M39" i="27"/>
  <c r="L39" i="27"/>
  <c r="M38" i="27"/>
  <c r="L38" i="27"/>
  <c r="M37" i="27"/>
  <c r="L37" i="27"/>
  <c r="M36" i="27"/>
  <c r="L36" i="27"/>
  <c r="M35" i="27"/>
  <c r="L35" i="27"/>
  <c r="M34" i="27"/>
  <c r="L34" i="27"/>
  <c r="I34" i="27"/>
  <c r="M21" i="27"/>
  <c r="L21" i="27"/>
  <c r="M20" i="27"/>
  <c r="L20" i="27"/>
  <c r="M19" i="27"/>
  <c r="L19" i="27"/>
  <c r="M18" i="27"/>
  <c r="L18" i="27"/>
  <c r="M17" i="27"/>
  <c r="L17" i="27"/>
  <c r="M16" i="27"/>
  <c r="L16" i="27"/>
  <c r="M15" i="27"/>
  <c r="L15" i="27"/>
  <c r="M14" i="27"/>
  <c r="L14" i="27"/>
  <c r="B3" i="27"/>
  <c r="J2" i="27"/>
  <c r="H18" i="31" l="1"/>
  <c r="L66" i="31"/>
  <c r="I50" i="31"/>
  <c r="K65" i="31"/>
  <c r="K64" i="31"/>
  <c r="K57" i="31"/>
  <c r="K56" i="31"/>
  <c r="K61" i="31"/>
  <c r="K53" i="31"/>
  <c r="K60" i="31"/>
  <c r="K52" i="31"/>
  <c r="K63" i="31"/>
  <c r="K59" i="31"/>
  <c r="K55" i="31"/>
  <c r="K51" i="31"/>
  <c r="K62" i="31"/>
  <c r="K58" i="31"/>
  <c r="K54" i="31"/>
  <c r="K50" i="31"/>
  <c r="I56" i="31"/>
  <c r="I65" i="31"/>
  <c r="I54" i="31"/>
  <c r="M66" i="31"/>
  <c r="I64" i="31"/>
  <c r="I59" i="31"/>
  <c r="I55" i="31"/>
  <c r="I53" i="31"/>
  <c r="I52" i="31"/>
  <c r="I51" i="31"/>
  <c r="I57" i="31"/>
  <c r="I66" i="31"/>
  <c r="I60" i="31"/>
  <c r="I58" i="31"/>
  <c r="I62" i="31"/>
  <c r="I61" i="31"/>
  <c r="I36" i="27"/>
  <c r="I44" i="27"/>
  <c r="I38" i="27"/>
  <c r="I46" i="27"/>
  <c r="M73" i="27" s="1"/>
  <c r="I40" i="27"/>
  <c r="I48" i="27"/>
  <c r="I37" i="27"/>
  <c r="I41" i="27"/>
  <c r="I45" i="27"/>
  <c r="L73" i="27" s="1"/>
  <c r="I49" i="27"/>
  <c r="N73" i="27" s="1"/>
  <c r="I35" i="27"/>
  <c r="I39" i="27"/>
  <c r="I43" i="27"/>
  <c r="I47" i="27"/>
  <c r="O73" i="27"/>
  <c r="K73" i="27"/>
  <c r="L50" i="27"/>
  <c r="K34" i="27"/>
  <c r="K35" i="27"/>
  <c r="K36" i="27"/>
  <c r="K37" i="27"/>
  <c r="K38" i="27"/>
  <c r="K39" i="27"/>
  <c r="K40" i="27"/>
  <c r="K41" i="27"/>
  <c r="K42" i="27"/>
  <c r="K43" i="27"/>
  <c r="K44" i="27"/>
  <c r="K45" i="27"/>
  <c r="K46" i="27"/>
  <c r="K47" i="27"/>
  <c r="K48" i="27"/>
  <c r="K49" i="27"/>
  <c r="I50" i="27"/>
  <c r="M50" i="27"/>
  <c r="O72" i="26"/>
  <c r="N72" i="26"/>
  <c r="M72" i="26"/>
  <c r="L72" i="26"/>
  <c r="K72" i="26"/>
  <c r="O71" i="26"/>
  <c r="N71" i="26"/>
  <c r="M71" i="26"/>
  <c r="L71" i="26"/>
  <c r="K71" i="26"/>
  <c r="O70" i="26"/>
  <c r="N70" i="26"/>
  <c r="M70" i="26"/>
  <c r="L70" i="26"/>
  <c r="K70" i="26"/>
  <c r="O69" i="26"/>
  <c r="N69" i="26"/>
  <c r="M69" i="26"/>
  <c r="L69" i="26"/>
  <c r="K69" i="26"/>
  <c r="O68" i="26"/>
  <c r="N68" i="26"/>
  <c r="M68" i="26"/>
  <c r="L68" i="26"/>
  <c r="K68" i="26"/>
  <c r="O67" i="26"/>
  <c r="N67" i="26"/>
  <c r="M67" i="26"/>
  <c r="L67" i="26"/>
  <c r="K67" i="26"/>
  <c r="O66" i="26"/>
  <c r="N66" i="26"/>
  <c r="M66" i="26"/>
  <c r="L66" i="26"/>
  <c r="K66" i="26"/>
  <c r="O65" i="26"/>
  <c r="N65" i="26"/>
  <c r="M65" i="26"/>
  <c r="L65" i="26"/>
  <c r="K65" i="26"/>
  <c r="O64" i="26"/>
  <c r="N64" i="26"/>
  <c r="M64" i="26"/>
  <c r="L64" i="26"/>
  <c r="K64" i="26"/>
  <c r="O63" i="26"/>
  <c r="N63" i="26"/>
  <c r="M63" i="26"/>
  <c r="L63" i="26"/>
  <c r="K63" i="26"/>
  <c r="O62" i="26"/>
  <c r="N62" i="26"/>
  <c r="M62" i="26"/>
  <c r="L62" i="26"/>
  <c r="K62" i="26"/>
  <c r="J50" i="26"/>
  <c r="K50" i="26" s="1"/>
  <c r="H50" i="26"/>
  <c r="M49" i="26"/>
  <c r="L49" i="26"/>
  <c r="M48" i="26"/>
  <c r="L48" i="26"/>
  <c r="M47" i="26"/>
  <c r="L47" i="26"/>
  <c r="M46" i="26"/>
  <c r="L46" i="26"/>
  <c r="M45" i="26"/>
  <c r="L45" i="26"/>
  <c r="M44" i="26"/>
  <c r="L44" i="26"/>
  <c r="M43" i="26"/>
  <c r="L43" i="26"/>
  <c r="I43" i="26"/>
  <c r="M42" i="26"/>
  <c r="L42" i="26"/>
  <c r="I42" i="26"/>
  <c r="M41" i="26"/>
  <c r="L41" i="26"/>
  <c r="M40" i="26"/>
  <c r="L40" i="26"/>
  <c r="M39" i="26"/>
  <c r="L39" i="26"/>
  <c r="M38" i="26"/>
  <c r="L38" i="26"/>
  <c r="I38" i="26"/>
  <c r="M37" i="26"/>
  <c r="L37" i="26"/>
  <c r="M36" i="26"/>
  <c r="L36" i="26"/>
  <c r="M35" i="26"/>
  <c r="L35" i="26"/>
  <c r="I35" i="26"/>
  <c r="M34" i="26"/>
  <c r="L34" i="26"/>
  <c r="I34" i="26"/>
  <c r="M21" i="26"/>
  <c r="L21" i="26"/>
  <c r="M20" i="26"/>
  <c r="L20" i="26"/>
  <c r="M19" i="26"/>
  <c r="L19" i="26"/>
  <c r="M18" i="26"/>
  <c r="L18" i="26"/>
  <c r="M17" i="26"/>
  <c r="L17" i="26"/>
  <c r="M16" i="26"/>
  <c r="L16" i="26"/>
  <c r="M15" i="26"/>
  <c r="L15" i="26"/>
  <c r="M14" i="26"/>
  <c r="L14" i="26"/>
  <c r="B3" i="26"/>
  <c r="J2" i="26"/>
  <c r="B2" i="26"/>
  <c r="O72" i="25"/>
  <c r="N72" i="25"/>
  <c r="M72" i="25"/>
  <c r="L72" i="25"/>
  <c r="K72" i="25"/>
  <c r="O71" i="25"/>
  <c r="N71" i="25"/>
  <c r="M71" i="25"/>
  <c r="L71" i="25"/>
  <c r="K71" i="25"/>
  <c r="O70" i="25"/>
  <c r="N70" i="25"/>
  <c r="M70" i="25"/>
  <c r="L70" i="25"/>
  <c r="K70" i="25"/>
  <c r="O69" i="25"/>
  <c r="N69" i="25"/>
  <c r="M69" i="25"/>
  <c r="L69" i="25"/>
  <c r="K69" i="25"/>
  <c r="O68" i="25"/>
  <c r="N68" i="25"/>
  <c r="M68" i="25"/>
  <c r="L68" i="25"/>
  <c r="K68" i="25"/>
  <c r="O67" i="25"/>
  <c r="N67" i="25"/>
  <c r="M67" i="25"/>
  <c r="L67" i="25"/>
  <c r="K67" i="25"/>
  <c r="O66" i="25"/>
  <c r="N66" i="25"/>
  <c r="M66" i="25"/>
  <c r="L66" i="25"/>
  <c r="K66" i="25"/>
  <c r="O65" i="25"/>
  <c r="N65" i="25"/>
  <c r="M65" i="25"/>
  <c r="L65" i="25"/>
  <c r="K65" i="25"/>
  <c r="O64" i="25"/>
  <c r="N64" i="25"/>
  <c r="M64" i="25"/>
  <c r="L64" i="25"/>
  <c r="K64" i="25"/>
  <c r="O63" i="25"/>
  <c r="N63" i="25"/>
  <c r="M63" i="25"/>
  <c r="L63" i="25"/>
  <c r="K63" i="25"/>
  <c r="O62" i="25"/>
  <c r="N62" i="25"/>
  <c r="M62" i="25"/>
  <c r="L62" i="25"/>
  <c r="K62" i="25"/>
  <c r="J50" i="25"/>
  <c r="K50" i="25" s="1"/>
  <c r="H50" i="25"/>
  <c r="M49" i="25"/>
  <c r="L49" i="25"/>
  <c r="K49" i="25"/>
  <c r="M48" i="25"/>
  <c r="L48" i="25"/>
  <c r="M47" i="25"/>
  <c r="L47" i="25"/>
  <c r="M46" i="25"/>
  <c r="L46" i="25"/>
  <c r="I46" i="25"/>
  <c r="M45" i="25"/>
  <c r="L45" i="25"/>
  <c r="M44" i="25"/>
  <c r="L44" i="25"/>
  <c r="I44" i="25"/>
  <c r="M43" i="25"/>
  <c r="L43" i="25"/>
  <c r="M42" i="25"/>
  <c r="L42" i="25"/>
  <c r="I42" i="25"/>
  <c r="M41" i="25"/>
  <c r="L41" i="25"/>
  <c r="M40" i="25"/>
  <c r="L40" i="25"/>
  <c r="I40" i="25"/>
  <c r="M39" i="25"/>
  <c r="L39" i="25"/>
  <c r="M38" i="25"/>
  <c r="L38" i="25"/>
  <c r="I38" i="25"/>
  <c r="M37" i="25"/>
  <c r="L37" i="25"/>
  <c r="M36" i="25"/>
  <c r="L36" i="25"/>
  <c r="I36" i="25"/>
  <c r="M35" i="25"/>
  <c r="L35" i="25"/>
  <c r="M34" i="25"/>
  <c r="L34" i="25"/>
  <c r="I34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B3" i="25"/>
  <c r="J2" i="25"/>
  <c r="B2" i="25"/>
  <c r="O72" i="24"/>
  <c r="N72" i="24"/>
  <c r="M72" i="24"/>
  <c r="L72" i="24"/>
  <c r="K72" i="24"/>
  <c r="O71" i="24"/>
  <c r="N71" i="24"/>
  <c r="M71" i="24"/>
  <c r="L71" i="24"/>
  <c r="K71" i="24"/>
  <c r="O70" i="24"/>
  <c r="N70" i="24"/>
  <c r="M70" i="24"/>
  <c r="L70" i="24"/>
  <c r="K70" i="24"/>
  <c r="O69" i="24"/>
  <c r="N69" i="24"/>
  <c r="M69" i="24"/>
  <c r="L69" i="24"/>
  <c r="K69" i="24"/>
  <c r="O68" i="24"/>
  <c r="N68" i="24"/>
  <c r="M68" i="24"/>
  <c r="L68" i="24"/>
  <c r="K68" i="24"/>
  <c r="O67" i="24"/>
  <c r="N67" i="24"/>
  <c r="M67" i="24"/>
  <c r="L67" i="24"/>
  <c r="K67" i="24"/>
  <c r="O66" i="24"/>
  <c r="N66" i="24"/>
  <c r="M66" i="24"/>
  <c r="L66" i="24"/>
  <c r="K66" i="24"/>
  <c r="O65" i="24"/>
  <c r="N65" i="24"/>
  <c r="M65" i="24"/>
  <c r="L65" i="24"/>
  <c r="K65" i="24"/>
  <c r="O64" i="24"/>
  <c r="N64" i="24"/>
  <c r="M64" i="24"/>
  <c r="L64" i="24"/>
  <c r="K64" i="24"/>
  <c r="O63" i="24"/>
  <c r="N63" i="24"/>
  <c r="M63" i="24"/>
  <c r="L63" i="24"/>
  <c r="K63" i="24"/>
  <c r="O62" i="24"/>
  <c r="N62" i="24"/>
  <c r="M62" i="24"/>
  <c r="L62" i="24"/>
  <c r="K62" i="24"/>
  <c r="J50" i="24"/>
  <c r="K46" i="24" s="1"/>
  <c r="H50" i="24"/>
  <c r="M49" i="24"/>
  <c r="L49" i="24"/>
  <c r="K49" i="24"/>
  <c r="M48" i="24"/>
  <c r="L48" i="24"/>
  <c r="M47" i="24"/>
  <c r="L47" i="24"/>
  <c r="M46" i="24"/>
  <c r="L46" i="24"/>
  <c r="M45" i="24"/>
  <c r="L45" i="24"/>
  <c r="M44" i="24"/>
  <c r="L44" i="24"/>
  <c r="M43" i="24"/>
  <c r="L43" i="24"/>
  <c r="M42" i="24"/>
  <c r="L42" i="24"/>
  <c r="M41" i="24"/>
  <c r="L41" i="24"/>
  <c r="K41" i="24"/>
  <c r="M40" i="24"/>
  <c r="L40" i="24"/>
  <c r="M39" i="24"/>
  <c r="L39" i="24"/>
  <c r="M38" i="24"/>
  <c r="L38" i="24"/>
  <c r="M37" i="24"/>
  <c r="L37" i="24"/>
  <c r="K37" i="24"/>
  <c r="M36" i="24"/>
  <c r="L36" i="24"/>
  <c r="M35" i="24"/>
  <c r="L35" i="24"/>
  <c r="M34" i="24"/>
  <c r="L34" i="24"/>
  <c r="M21" i="24"/>
  <c r="L21" i="24"/>
  <c r="M20" i="24"/>
  <c r="L20" i="24"/>
  <c r="M19" i="24"/>
  <c r="L19" i="24"/>
  <c r="M18" i="24"/>
  <c r="L18" i="24"/>
  <c r="M17" i="24"/>
  <c r="L17" i="24"/>
  <c r="M16" i="24"/>
  <c r="L16" i="24"/>
  <c r="M15" i="24"/>
  <c r="L15" i="24"/>
  <c r="M14" i="24"/>
  <c r="L14" i="24"/>
  <c r="B3" i="24"/>
  <c r="J2" i="24"/>
  <c r="B2" i="24"/>
  <c r="C44" i="31" l="1"/>
  <c r="I39" i="26"/>
  <c r="I47" i="26"/>
  <c r="I46" i="26"/>
  <c r="M73" i="26" s="1"/>
  <c r="K45" i="24"/>
  <c r="I37" i="26"/>
  <c r="I41" i="26"/>
  <c r="I45" i="26"/>
  <c r="I49" i="26"/>
  <c r="N73" i="26" s="1"/>
  <c r="I36" i="26"/>
  <c r="I40" i="26"/>
  <c r="I44" i="26"/>
  <c r="I48" i="26"/>
  <c r="M50" i="25"/>
  <c r="K48" i="25"/>
  <c r="I35" i="25"/>
  <c r="I39" i="25"/>
  <c r="I43" i="25"/>
  <c r="I47" i="25"/>
  <c r="I37" i="25"/>
  <c r="I41" i="25"/>
  <c r="I45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O73" i="26"/>
  <c r="L73" i="26"/>
  <c r="K73" i="26"/>
  <c r="L50" i="26"/>
  <c r="K34" i="26"/>
  <c r="K35" i="26"/>
  <c r="K36" i="26"/>
  <c r="K37" i="26"/>
  <c r="K38" i="26"/>
  <c r="K39" i="26"/>
  <c r="K40" i="26"/>
  <c r="K41" i="26"/>
  <c r="K42" i="26"/>
  <c r="K43" i="26"/>
  <c r="K44" i="26"/>
  <c r="K45" i="26"/>
  <c r="K46" i="26"/>
  <c r="K47" i="26"/>
  <c r="K48" i="26"/>
  <c r="K49" i="26"/>
  <c r="I50" i="26"/>
  <c r="M50" i="26"/>
  <c r="I48" i="25"/>
  <c r="I49" i="25"/>
  <c r="L50" i="25"/>
  <c r="I50" i="25"/>
  <c r="K36" i="24"/>
  <c r="K40" i="24"/>
  <c r="K44" i="24"/>
  <c r="K48" i="24"/>
  <c r="K50" i="24"/>
  <c r="K35" i="24"/>
  <c r="K39" i="24"/>
  <c r="K43" i="24"/>
  <c r="K47" i="24"/>
  <c r="K34" i="24"/>
  <c r="K38" i="24"/>
  <c r="K42" i="24"/>
  <c r="M50" i="24"/>
  <c r="I34" i="24"/>
  <c r="I35" i="24"/>
  <c r="I36" i="24"/>
  <c r="I37" i="24"/>
  <c r="I38" i="24"/>
  <c r="I39" i="24"/>
  <c r="I40" i="24"/>
  <c r="I41" i="24"/>
  <c r="I42" i="24"/>
  <c r="I43" i="24"/>
  <c r="I44" i="24"/>
  <c r="I45" i="24"/>
  <c r="I46" i="24"/>
  <c r="I47" i="24"/>
  <c r="I48" i="24"/>
  <c r="I49" i="24"/>
  <c r="L50" i="24"/>
  <c r="I50" i="24"/>
  <c r="O73" i="25" l="1"/>
  <c r="C56" i="25" s="1"/>
  <c r="L73" i="25"/>
  <c r="N73" i="25"/>
  <c r="M73" i="25"/>
  <c r="K73" i="25"/>
  <c r="O73" i="24"/>
  <c r="C56" i="24" s="1"/>
  <c r="L73" i="24"/>
  <c r="N73" i="24"/>
  <c r="M73" i="24"/>
  <c r="K73" i="24"/>
  <c r="J2" i="8" l="1"/>
  <c r="K63" i="8" l="1"/>
  <c r="L63" i="8"/>
  <c r="M63" i="8"/>
  <c r="N63" i="8"/>
  <c r="O63" i="8"/>
  <c r="K64" i="8"/>
  <c r="L64" i="8"/>
  <c r="M64" i="8"/>
  <c r="N64" i="8"/>
  <c r="O64" i="8"/>
  <c r="K65" i="8"/>
  <c r="L65" i="8"/>
  <c r="M65" i="8"/>
  <c r="N65" i="8"/>
  <c r="O65" i="8"/>
  <c r="K66" i="8"/>
  <c r="L66" i="8"/>
  <c r="M66" i="8"/>
  <c r="N66" i="8"/>
  <c r="O66" i="8"/>
  <c r="K67" i="8"/>
  <c r="L67" i="8"/>
  <c r="M67" i="8"/>
  <c r="N67" i="8"/>
  <c r="O67" i="8"/>
  <c r="K68" i="8"/>
  <c r="L68" i="8"/>
  <c r="M68" i="8"/>
  <c r="N68" i="8"/>
  <c r="O68" i="8"/>
  <c r="K69" i="8"/>
  <c r="L69" i="8"/>
  <c r="M69" i="8"/>
  <c r="N69" i="8"/>
  <c r="O69" i="8"/>
  <c r="K70" i="8"/>
  <c r="L70" i="8"/>
  <c r="M70" i="8"/>
  <c r="N70" i="8"/>
  <c r="O70" i="8"/>
  <c r="K71" i="8"/>
  <c r="L71" i="8"/>
  <c r="M71" i="8"/>
  <c r="N71" i="8"/>
  <c r="O71" i="8"/>
  <c r="K72" i="8"/>
  <c r="L72" i="8"/>
  <c r="M72" i="8"/>
  <c r="N72" i="8"/>
  <c r="O72" i="8"/>
  <c r="L62" i="8"/>
  <c r="M62" i="8"/>
  <c r="N62" i="8"/>
  <c r="O62" i="8"/>
  <c r="K62" i="8"/>
  <c r="M49" i="8" l="1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J50" i="8"/>
  <c r="K49" i="8" s="1"/>
  <c r="H50" i="8"/>
  <c r="I42" i="8" s="1"/>
  <c r="B3" i="8"/>
  <c r="M21" i="8"/>
  <c r="M20" i="8"/>
  <c r="M19" i="8"/>
  <c r="M18" i="8"/>
  <c r="M17" i="8"/>
  <c r="M16" i="8"/>
  <c r="M15" i="8"/>
  <c r="M14" i="8"/>
  <c r="L21" i="8"/>
  <c r="L20" i="8"/>
  <c r="L19" i="8"/>
  <c r="L18" i="8"/>
  <c r="L17" i="8"/>
  <c r="L16" i="8"/>
  <c r="L15" i="8"/>
  <c r="L14" i="8"/>
  <c r="K21" i="8"/>
  <c r="K20" i="8"/>
  <c r="K19" i="8"/>
  <c r="K18" i="8"/>
  <c r="K17" i="8"/>
  <c r="K16" i="8"/>
  <c r="K15" i="8"/>
  <c r="K14" i="8"/>
  <c r="I21" i="8"/>
  <c r="I20" i="8"/>
  <c r="I19" i="8"/>
  <c r="I18" i="8"/>
  <c r="I17" i="8"/>
  <c r="I16" i="8"/>
  <c r="I15" i="8"/>
  <c r="I14" i="8"/>
  <c r="K36" i="8" l="1"/>
  <c r="L50" i="8"/>
  <c r="I34" i="8"/>
  <c r="H89" i="31"/>
  <c r="I36" i="8"/>
  <c r="K34" i="8"/>
  <c r="I47" i="8"/>
  <c r="K42" i="8"/>
  <c r="K44" i="8"/>
  <c r="K50" i="8"/>
  <c r="I38" i="8"/>
  <c r="I43" i="8"/>
  <c r="I48" i="8"/>
  <c r="M50" i="8"/>
  <c r="I39" i="8"/>
  <c r="I44" i="8"/>
  <c r="I50" i="8"/>
  <c r="K38" i="8"/>
  <c r="K46" i="8"/>
  <c r="I35" i="8"/>
  <c r="I40" i="8"/>
  <c r="I46" i="8"/>
  <c r="K40" i="8"/>
  <c r="K48" i="8"/>
  <c r="I37" i="8"/>
  <c r="I41" i="8"/>
  <c r="I45" i="8"/>
  <c r="I49" i="8"/>
  <c r="K35" i="8"/>
  <c r="K39" i="8"/>
  <c r="K43" i="8"/>
  <c r="K47" i="8"/>
  <c r="K37" i="8"/>
  <c r="K41" i="8"/>
  <c r="K45" i="8"/>
  <c r="O89" i="31" l="1"/>
  <c r="E89" i="31"/>
  <c r="D89" i="31"/>
  <c r="O73" i="8"/>
  <c r="G89" i="31"/>
  <c r="F89" i="31"/>
  <c r="K73" i="8" l="1"/>
  <c r="M73" i="8"/>
  <c r="M89" i="31"/>
  <c r="L73" i="8"/>
  <c r="L89" i="31"/>
  <c r="N73" i="8"/>
  <c r="N89" i="31"/>
  <c r="B2" i="8"/>
  <c r="K89" i="31" l="1"/>
  <c r="C72" i="31"/>
</calcChain>
</file>

<file path=xl/sharedStrings.xml><?xml version="1.0" encoding="utf-8"?>
<sst xmlns="http://schemas.openxmlformats.org/spreadsheetml/2006/main" count="473" uniqueCount="86">
  <si>
    <t>Impuesto a la Renta</t>
  </si>
  <si>
    <t xml:space="preserve">   Tercera Categoría</t>
  </si>
  <si>
    <t xml:space="preserve">   Quinta Categoría</t>
  </si>
  <si>
    <t xml:space="preserve">   Regularización</t>
  </si>
  <si>
    <t xml:space="preserve">   Cuarta Categoría</t>
  </si>
  <si>
    <t xml:space="preserve">   Primera Categoría</t>
  </si>
  <si>
    <t xml:space="preserve">   Segunda Categoría</t>
  </si>
  <si>
    <t xml:space="preserve">   No domiciliados</t>
  </si>
  <si>
    <t xml:space="preserve">   Otras Rentas</t>
  </si>
  <si>
    <t>A la Producción y Consumo</t>
  </si>
  <si>
    <t>Impuesto General a las Ventas (IGV)</t>
  </si>
  <si>
    <t>Impuesto Selectivo al Consumo (ISC)</t>
  </si>
  <si>
    <t>Otros Ingresos</t>
  </si>
  <si>
    <t>IR</t>
  </si>
  <si>
    <t>IGV</t>
  </si>
  <si>
    <t>ISC</t>
  </si>
  <si>
    <t>Total Tributos internos</t>
  </si>
  <si>
    <t xml:space="preserve">   Imp. General a las Ventas</t>
  </si>
  <si>
    <t xml:space="preserve">   Imp. Selectivo al Consumo</t>
  </si>
  <si>
    <t>Otros</t>
  </si>
  <si>
    <t>Millones de S/</t>
  </si>
  <si>
    <t>Tipo de Impuesto</t>
  </si>
  <si>
    <t>ÍNDICE</t>
  </si>
  <si>
    <t>1. Recaudación Tributos Internos</t>
  </si>
  <si>
    <t>Tercera Categoría</t>
  </si>
  <si>
    <t>Quinta Categoría</t>
  </si>
  <si>
    <t>(Millones de S/)</t>
  </si>
  <si>
    <t>Part. %</t>
  </si>
  <si>
    <t>Var. %</t>
  </si>
  <si>
    <t>Var. 2016/2015</t>
  </si>
  <si>
    <t>Fuente: SUNAT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</si>
  <si>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Impuesto a la Producción y Consumo</t>
  </si>
  <si>
    <t xml:space="preserve">Recaudación de Tributos Internos  2016  </t>
  </si>
  <si>
    <t>Tipo de Impuesto*</t>
  </si>
  <si>
    <t xml:space="preserve">*Principales cargas tributarias </t>
  </si>
  <si>
    <t>2. Recaudación Tributos Internos - Detalle de cargas Tributarias</t>
  </si>
  <si>
    <t>Total Tributos Internos</t>
  </si>
  <si>
    <t xml:space="preserve">   Régimen Especial del IR</t>
  </si>
  <si>
    <t xml:space="preserve">   Imp. Solidaridad a la Niñez Desamp</t>
  </si>
  <si>
    <t xml:space="preserve">   Imp. Extraordinario de Prom. Turística</t>
  </si>
  <si>
    <t>Años</t>
  </si>
  <si>
    <t>Total Anual</t>
  </si>
  <si>
    <t>Fuente: SUNAT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</si>
  <si>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Ingresos Tributarios Recaudados 2004-2016</t>
  </si>
  <si>
    <t>(Variación Porcentual)</t>
  </si>
  <si>
    <t>Ingresos Tributarios Recaudados 2005-2016</t>
  </si>
  <si>
    <t>3. Ingresos Tributarios recaudados por la SUNAT, 2004-2016</t>
  </si>
  <si>
    <t>Regiones</t>
  </si>
  <si>
    <t>Macro Región</t>
  </si>
  <si>
    <t>1. Recaudación Tributos Internos por regiones</t>
  </si>
  <si>
    <t>Fuente: SUNAT                                                                                                                                                             Elaboración: CIE-PERUCÁMARAS</t>
  </si>
  <si>
    <t>Ingresos Tributarios (Mlls. S/)</t>
  </si>
  <si>
    <t>IR -Tercera Categoría</t>
  </si>
  <si>
    <t>IR - Quinta Categoría</t>
  </si>
  <si>
    <t>Otros Ingresos*</t>
  </si>
  <si>
    <t>2. Recaudación Tributos Internos - Principales tributos</t>
  </si>
  <si>
    <t>3. Recaudación Tributos Internos - Detalle de cargas Tributarias</t>
  </si>
  <si>
    <t>4. Ingresos Tributarios recaudados por la SUNAT, 2004-2016</t>
  </si>
  <si>
    <t>Regularización</t>
  </si>
  <si>
    <t>Segunda Categoría</t>
  </si>
  <si>
    <t>Cuarta Categoría</t>
  </si>
  <si>
    <t>5. Recaudacion Tributaria y Contribuyentes al I Trimestre del 2016</t>
  </si>
  <si>
    <t>Región</t>
  </si>
  <si>
    <t>Part. Macro Región</t>
  </si>
  <si>
    <t>Total Nacional (Miles)</t>
  </si>
  <si>
    <t>"Ingresos tributarios internos recaudados por la SUNAT - 2016"</t>
  </si>
  <si>
    <t>Norte</t>
  </si>
  <si>
    <t>Cajamarca</t>
  </si>
  <si>
    <t>La Libertad</t>
  </si>
  <si>
    <t>Lambayeque</t>
  </si>
  <si>
    <t>Piura</t>
  </si>
  <si>
    <t>Tumbes</t>
  </si>
  <si>
    <t>CAJAMARCA: Ingresos tributarios internos recaudados por la SUNAT, 2016</t>
  </si>
  <si>
    <t>LA LIBERTAD: Ingresos tributarios internos recaudados por la SUNAT, 2016</t>
  </si>
  <si>
    <t>LAMBAYEQUE : Ingresos tributarios internos recaudados por la SUNAT, 2016</t>
  </si>
  <si>
    <t>PIURA : Ingresos tributarios internos recaudados por la SUNAT, 2016</t>
  </si>
  <si>
    <t>TUMBES : Ingresos tributarios internos recaudados por la SUNAT, 2016</t>
  </si>
  <si>
    <t>NORTE : Ingresos Tributarios Internos recaudados por la SUNAT, 2016</t>
  </si>
  <si>
    <t>Fuente: SUNAT                                                                                                                                                                                                                                     Elaboración: CIE-PERUCÁMARAS</t>
  </si>
  <si>
    <t>Otras Rentas</t>
  </si>
  <si>
    <t>Contribuyentes</t>
  </si>
  <si>
    <t>Número de Contribuyentes y Participación, Dic- 2016</t>
  </si>
  <si>
    <t>(Miles de contribuyentes)</t>
  </si>
  <si>
    <t>A noviembre del 2016, en la macro región se registraron 1,1 millones de  contribuyentes,  14,7% del total a nivel Nacional, Por departamentos la región con mayor participación de contribuyentes en esta macro región es La Libertad con 28,9%, seguido de Piura conn 28,6%  y Lambayeque con 21,1%.</t>
  </si>
  <si>
    <t>Información ampliada del Reporte Regional de la Macro Región Norte - Edición N° 225</t>
  </si>
  <si>
    <t>Lunes, 6 de febrero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</si>
</sst>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#,##0.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Arial"/>
      <family val="2"/>
    </font>
    <font>
      <sz val="14"/>
      <color theme="1"/>
      <name val="Book Antiqua"/>
      <family val="1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i/>
      <sz val="9"/>
      <color theme="1" tint="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Arial"/>
      <family val="2"/>
    </font>
    <font>
      <sz val="9"/>
      <color rgb="FFFF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39" fontId="2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52">
    <xf numFmtId="0" fontId="0" fillId="0" borderId="0" xfId="0"/>
    <xf numFmtId="0" fontId="0" fillId="2" borderId="0" xfId="0" applyFill="1"/>
    <xf numFmtId="0" fontId="0" fillId="2" borderId="0" xfId="0" applyFont="1" applyFill="1"/>
    <xf numFmtId="0" fontId="5" fillId="2" borderId="0" xfId="0" applyFont="1" applyFill="1"/>
    <xf numFmtId="39" fontId="5" fillId="2" borderId="0" xfId="2" applyFont="1" applyFill="1" applyAlignment="1">
      <alignment horizontal="left"/>
    </xf>
    <xf numFmtId="0" fontId="5" fillId="2" borderId="0" xfId="0" applyFont="1" applyFill="1" applyBorder="1"/>
    <xf numFmtId="0" fontId="7" fillId="2" borderId="0" xfId="0" applyFont="1" applyFill="1"/>
    <xf numFmtId="0" fontId="8" fillId="2" borderId="0" xfId="0" applyFont="1" applyFill="1" applyAlignment="1">
      <alignment horizontal="left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left"/>
    </xf>
    <xf numFmtId="0" fontId="10" fillId="2" borderId="0" xfId="6" applyFill="1"/>
    <xf numFmtId="0" fontId="0" fillId="2" borderId="0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0" fontId="8" fillId="4" borderId="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4" borderId="0" xfId="0" applyFont="1" applyFill="1" applyBorder="1"/>
    <xf numFmtId="0" fontId="0" fillId="4" borderId="0" xfId="0" applyFont="1" applyFill="1" applyBorder="1"/>
    <xf numFmtId="0" fontId="8" fillId="4" borderId="2" xfId="0" applyFont="1" applyFill="1" applyBorder="1" applyAlignment="1">
      <alignment horizontal="left"/>
    </xf>
    <xf numFmtId="0" fontId="7" fillId="4" borderId="2" xfId="0" applyFont="1" applyFill="1" applyBorder="1" applyAlignment="1">
      <alignment horizontal="left"/>
    </xf>
    <xf numFmtId="0" fontId="7" fillId="4" borderId="2" xfId="0" applyFont="1" applyFill="1" applyBorder="1"/>
    <xf numFmtId="0" fontId="0" fillId="4" borderId="2" xfId="0" applyFont="1" applyFill="1" applyBorder="1"/>
    <xf numFmtId="0" fontId="0" fillId="2" borderId="6" xfId="0" applyFont="1" applyFill="1" applyBorder="1"/>
    <xf numFmtId="0" fontId="0" fillId="2" borderId="2" xfId="0" applyFont="1" applyFill="1" applyBorder="1"/>
    <xf numFmtId="0" fontId="12" fillId="4" borderId="0" xfId="0" applyFont="1" applyFill="1" applyBorder="1" applyAlignment="1">
      <alignment horizontal="left"/>
    </xf>
    <xf numFmtId="164" fontId="12" fillId="2" borderId="3" xfId="1" applyNumberFormat="1" applyFont="1" applyFill="1" applyBorder="1" applyAlignment="1">
      <alignment vertical="center"/>
    </xf>
    <xf numFmtId="164" fontId="12" fillId="4" borderId="3" xfId="1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 vertical="center" wrapText="1"/>
    </xf>
    <xf numFmtId="164" fontId="12" fillId="3" borderId="3" xfId="1" applyNumberFormat="1" applyFont="1" applyFill="1" applyBorder="1" applyAlignment="1">
      <alignment vertical="center"/>
    </xf>
    <xf numFmtId="0" fontId="12" fillId="2" borderId="4" xfId="0" applyFont="1" applyFill="1" applyBorder="1" applyAlignment="1">
      <alignment horizontal="left"/>
    </xf>
    <xf numFmtId="0" fontId="0" fillId="2" borderId="11" xfId="0" applyFont="1" applyFill="1" applyBorder="1" applyAlignment="1"/>
    <xf numFmtId="0" fontId="0" fillId="2" borderId="11" xfId="0" applyFont="1" applyFill="1" applyBorder="1"/>
    <xf numFmtId="0" fontId="7" fillId="2" borderId="2" xfId="0" applyFont="1" applyFill="1" applyBorder="1" applyAlignment="1">
      <alignment vertical="center"/>
    </xf>
    <xf numFmtId="165" fontId="12" fillId="3" borderId="3" xfId="3" applyNumberFormat="1" applyFont="1" applyFill="1" applyBorder="1" applyAlignment="1">
      <alignment vertical="center"/>
    </xf>
    <xf numFmtId="165" fontId="7" fillId="2" borderId="3" xfId="0" applyNumberFormat="1" applyFont="1" applyFill="1" applyBorder="1"/>
    <xf numFmtId="165" fontId="12" fillId="2" borderId="3" xfId="3" applyNumberFormat="1" applyFont="1" applyFill="1" applyBorder="1" applyAlignment="1">
      <alignment vertical="center"/>
    </xf>
    <xf numFmtId="165" fontId="12" fillId="3" borderId="3" xfId="1" applyNumberFormat="1" applyFont="1" applyFill="1" applyBorder="1" applyAlignment="1">
      <alignment vertical="center"/>
    </xf>
    <xf numFmtId="165" fontId="12" fillId="2" borderId="3" xfId="1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65" fontId="9" fillId="2" borderId="1" xfId="3" applyNumberFormat="1" applyFont="1" applyFill="1" applyBorder="1" applyAlignment="1">
      <alignment vertical="center"/>
    </xf>
    <xf numFmtId="164" fontId="9" fillId="2" borderId="1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164" fontId="7" fillId="2" borderId="3" xfId="1" applyNumberFormat="1" applyFont="1" applyFill="1" applyBorder="1"/>
    <xf numFmtId="0" fontId="0" fillId="4" borderId="0" xfId="0" applyFont="1" applyFill="1" applyBorder="1" applyAlignment="1"/>
    <xf numFmtId="0" fontId="0" fillId="2" borderId="5" xfId="0" applyFont="1" applyFill="1" applyBorder="1"/>
    <xf numFmtId="0" fontId="0" fillId="2" borderId="12" xfId="0" applyFont="1" applyFill="1" applyBorder="1"/>
    <xf numFmtId="0" fontId="0" fillId="2" borderId="7" xfId="0" applyFont="1" applyFill="1" applyBorder="1"/>
    <xf numFmtId="0" fontId="19" fillId="5" borderId="13" xfId="0" applyFont="1" applyFill="1" applyBorder="1" applyAlignment="1">
      <alignment horizontal="center" vertical="center" wrapText="1"/>
    </xf>
    <xf numFmtId="3" fontId="4" fillId="2" borderId="0" xfId="0" applyNumberFormat="1" applyFont="1" applyFill="1" applyBorder="1"/>
    <xf numFmtId="164" fontId="4" fillId="2" borderId="0" xfId="1" applyNumberFormat="1" applyFont="1" applyFill="1" applyBorder="1"/>
    <xf numFmtId="3" fontId="0" fillId="2" borderId="0" xfId="0" applyNumberFormat="1" applyFont="1" applyFill="1" applyBorder="1"/>
    <xf numFmtId="164" fontId="0" fillId="2" borderId="0" xfId="1" applyNumberFormat="1" applyFont="1" applyFill="1" applyBorder="1"/>
    <xf numFmtId="165" fontId="7" fillId="2" borderId="3" xfId="1" applyNumberFormat="1" applyFont="1" applyFill="1" applyBorder="1"/>
    <xf numFmtId="165" fontId="22" fillId="3" borderId="3" xfId="1" applyNumberFormat="1" applyFont="1" applyFill="1" applyBorder="1"/>
    <xf numFmtId="164" fontId="7" fillId="3" borderId="3" xfId="1" applyNumberFormat="1" applyFont="1" applyFill="1" applyBorder="1"/>
    <xf numFmtId="165" fontId="7" fillId="3" borderId="3" xfId="0" applyNumberFormat="1" applyFont="1" applyFill="1" applyBorder="1"/>
    <xf numFmtId="165" fontId="7" fillId="3" borderId="3" xfId="1" applyNumberFormat="1" applyFont="1" applyFill="1" applyBorder="1"/>
    <xf numFmtId="165" fontId="12" fillId="4" borderId="3" xfId="3" applyNumberFormat="1" applyFont="1" applyFill="1" applyBorder="1" applyAlignment="1">
      <alignment vertical="center"/>
    </xf>
    <xf numFmtId="165" fontId="12" fillId="4" borderId="3" xfId="1" applyNumberFormat="1" applyFont="1" applyFill="1" applyBorder="1" applyAlignment="1">
      <alignment vertical="center"/>
    </xf>
    <xf numFmtId="165" fontId="22" fillId="4" borderId="3" xfId="1" applyNumberFormat="1" applyFont="1" applyFill="1" applyBorder="1"/>
    <xf numFmtId="164" fontId="7" fillId="4" borderId="3" xfId="1" applyNumberFormat="1" applyFont="1" applyFill="1" applyBorder="1"/>
    <xf numFmtId="165" fontId="7" fillId="4" borderId="3" xfId="0" applyNumberFormat="1" applyFont="1" applyFill="1" applyBorder="1"/>
    <xf numFmtId="3" fontId="0" fillId="2" borderId="11" xfId="0" applyNumberFormat="1" applyFont="1" applyFill="1" applyBorder="1" applyAlignment="1">
      <alignment horizontal="center"/>
    </xf>
    <xf numFmtId="3" fontId="0" fillId="2" borderId="11" xfId="0" applyNumberFormat="1" applyFont="1" applyFill="1" applyBorder="1"/>
    <xf numFmtId="0" fontId="12" fillId="2" borderId="11" xfId="4" applyFont="1" applyFill="1" applyBorder="1"/>
    <xf numFmtId="3" fontId="0" fillId="2" borderId="6" xfId="0" applyNumberFormat="1" applyFont="1" applyFill="1" applyBorder="1" applyAlignment="1">
      <alignment horizontal="center"/>
    </xf>
    <xf numFmtId="0" fontId="7" fillId="2" borderId="0" xfId="0" applyFont="1" applyFill="1" applyBorder="1"/>
    <xf numFmtId="0" fontId="15" fillId="2" borderId="0" xfId="0" applyFont="1" applyFill="1" applyBorder="1"/>
    <xf numFmtId="3" fontId="24" fillId="5" borderId="3" xfId="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/>
    </xf>
    <xf numFmtId="166" fontId="7" fillId="2" borderId="3" xfId="0" applyNumberFormat="1" applyFont="1" applyFill="1" applyBorder="1"/>
    <xf numFmtId="165" fontId="15" fillId="2" borderId="0" xfId="0" applyNumberFormat="1" applyFont="1" applyFill="1" applyBorder="1"/>
    <xf numFmtId="165" fontId="23" fillId="2" borderId="0" xfId="0" applyNumberFormat="1" applyFont="1" applyFill="1" applyBorder="1"/>
    <xf numFmtId="165" fontId="7" fillId="2" borderId="0" xfId="0" applyNumberFormat="1" applyFont="1" applyFill="1" applyBorder="1"/>
    <xf numFmtId="39" fontId="5" fillId="2" borderId="0" xfId="2" applyFont="1" applyFill="1" applyBorder="1" applyAlignment="1">
      <alignment horizontal="left"/>
    </xf>
    <xf numFmtId="0" fontId="6" fillId="2" borderId="0" xfId="0" applyFont="1" applyFill="1" applyBorder="1" applyAlignment="1"/>
    <xf numFmtId="0" fontId="0" fillId="2" borderId="0" xfId="0" applyFont="1" applyFill="1" applyBorder="1" applyAlignment="1"/>
    <xf numFmtId="0" fontId="7" fillId="2" borderId="3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2" xfId="0" applyFont="1" applyFill="1" applyBorder="1"/>
    <xf numFmtId="166" fontId="0" fillId="2" borderId="0" xfId="0" applyNumberFormat="1" applyFont="1" applyFill="1"/>
    <xf numFmtId="164" fontId="7" fillId="4" borderId="3" xfId="0" applyNumberFormat="1" applyFont="1" applyFill="1" applyBorder="1"/>
    <xf numFmtId="0" fontId="16" fillId="2" borderId="0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25" fillId="2" borderId="0" xfId="0" applyFont="1" applyFill="1"/>
    <xf numFmtId="0" fontId="25" fillId="2" borderId="0" xfId="0" applyFont="1" applyFill="1" applyAlignment="1">
      <alignment vertical="center"/>
    </xf>
    <xf numFmtId="166" fontId="25" fillId="2" borderId="0" xfId="0" applyNumberFormat="1" applyFont="1" applyFill="1"/>
    <xf numFmtId="164" fontId="25" fillId="2" borderId="0" xfId="1" applyNumberFormat="1" applyFont="1" applyFill="1"/>
    <xf numFmtId="166" fontId="0" fillId="2" borderId="0" xfId="0" applyNumberFormat="1" applyFont="1" applyFill="1" applyBorder="1"/>
    <xf numFmtId="0" fontId="25" fillId="2" borderId="0" xfId="0" applyFont="1" applyFill="1" applyAlignment="1">
      <alignment horizontal="right"/>
    </xf>
    <xf numFmtId="0" fontId="25" fillId="2" borderId="0" xfId="0" applyFont="1" applyFill="1" applyBorder="1"/>
    <xf numFmtId="166" fontId="25" fillId="2" borderId="0" xfId="0" applyNumberFormat="1" applyFont="1" applyFill="1" applyBorder="1"/>
    <xf numFmtId="0" fontId="25" fillId="2" borderId="0" xfId="0" applyFont="1" applyFill="1" applyAlignment="1">
      <alignment horizontal="left"/>
    </xf>
    <xf numFmtId="3" fontId="7" fillId="2" borderId="3" xfId="0" applyNumberFormat="1" applyFont="1" applyFill="1" applyBorder="1"/>
    <xf numFmtId="0" fontId="7" fillId="2" borderId="3" xfId="0" applyFont="1" applyFill="1" applyBorder="1"/>
    <xf numFmtId="0" fontId="7" fillId="2" borderId="10" xfId="0" applyFont="1" applyFill="1" applyBorder="1"/>
    <xf numFmtId="0" fontId="24" fillId="5" borderId="3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left"/>
    </xf>
    <xf numFmtId="164" fontId="7" fillId="6" borderId="3" xfId="1" applyNumberFormat="1" applyFont="1" applyFill="1" applyBorder="1"/>
    <xf numFmtId="0" fontId="7" fillId="4" borderId="0" xfId="0" applyFont="1" applyFill="1" applyBorder="1" applyAlignment="1">
      <alignment horizontal="left" vertical="top"/>
    </xf>
    <xf numFmtId="0" fontId="8" fillId="4" borderId="0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/>
    </xf>
    <xf numFmtId="0" fontId="7" fillId="4" borderId="2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/>
    </xf>
    <xf numFmtId="165" fontId="7" fillId="6" borderId="3" xfId="0" applyNumberFormat="1" applyFont="1" applyFill="1" applyBorder="1"/>
    <xf numFmtId="165" fontId="27" fillId="2" borderId="0" xfId="0" applyNumberFormat="1" applyFont="1" applyFill="1" applyBorder="1"/>
    <xf numFmtId="0" fontId="0" fillId="2" borderId="0" xfId="0" applyFont="1" applyFill="1" applyBorder="1" applyAlignment="1">
      <alignment horizontal="center"/>
    </xf>
    <xf numFmtId="0" fontId="28" fillId="2" borderId="0" xfId="0" applyFont="1" applyFill="1"/>
    <xf numFmtId="166" fontId="28" fillId="2" borderId="0" xfId="0" applyNumberFormat="1" applyFont="1" applyFill="1"/>
    <xf numFmtId="164" fontId="28" fillId="2" borderId="0" xfId="1" applyNumberFormat="1" applyFont="1" applyFill="1"/>
    <xf numFmtId="0" fontId="28" fillId="2" borderId="0" xfId="0" applyFont="1" applyFill="1" applyBorder="1"/>
    <xf numFmtId="165" fontId="25" fillId="2" borderId="0" xfId="0" applyNumberFormat="1" applyFont="1" applyFill="1"/>
    <xf numFmtId="0" fontId="29" fillId="5" borderId="3" xfId="0" applyFont="1" applyFill="1" applyBorder="1" applyAlignment="1">
      <alignment horizontal="left" vertical="center"/>
    </xf>
    <xf numFmtId="0" fontId="26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11" fillId="2" borderId="0" xfId="6" applyFont="1" applyFill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 indent="1"/>
    </xf>
    <xf numFmtId="0" fontId="14" fillId="4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 wrapText="1"/>
    </xf>
    <xf numFmtId="0" fontId="18" fillId="5" borderId="3" xfId="0" applyNumberFormat="1" applyFont="1" applyFill="1" applyBorder="1" applyAlignment="1">
      <alignment horizontal="center" vertical="center"/>
    </xf>
    <xf numFmtId="0" fontId="18" fillId="5" borderId="3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8" fillId="5" borderId="11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left" vertical="center"/>
    </xf>
    <xf numFmtId="0" fontId="22" fillId="4" borderId="3" xfId="0" applyFont="1" applyFill="1" applyBorder="1" applyAlignment="1">
      <alignment horizontal="left" vertical="center"/>
    </xf>
  </cellXfs>
  <cellStyles count="7">
    <cellStyle name="Hipervínculo" xfId="6" builtinId="8"/>
    <cellStyle name="Millares 2" xfId="3"/>
    <cellStyle name="Millares 2 2" xfId="5"/>
    <cellStyle name="Normal" xfId="0" builtinId="0"/>
    <cellStyle name="Normal 2" xfId="4"/>
    <cellStyle name="Normal_Cuadros 9-13" xfId="2"/>
    <cellStyle name="Porcentaje" xfId="1" builtinId="5"/>
  </cellStyles>
  <dxfs count="0"/>
  <tableStyles count="0" defaultTableStyle="TableStyleMedium2" defaultPivotStyle="PivotStyleLight16"/>
  <colors>
    <mruColors>
      <color rgb="FFFCF6F8"/>
      <color rgb="FFFDE3F1"/>
      <color rgb="FFFBF3F6"/>
      <color rgb="FFF7E9EE"/>
      <color rgb="FFFFCCCC"/>
      <color rgb="FFE68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ysClr val="windowText" lastClr="000000"/>
                </a:solidFill>
              </a:defRPr>
            </a:pPr>
            <a:r>
              <a:rPr lang="es-PE" sz="1050" b="0">
                <a:solidFill>
                  <a:sysClr val="windowText" lastClr="000000"/>
                </a:solidFill>
              </a:rPr>
              <a:t>Macro Región Norte: Recaudación de Tributos Internos</a:t>
            </a:r>
          </a:p>
          <a:p>
            <a:pPr>
              <a:defRPr sz="1050" b="0">
                <a:solidFill>
                  <a:sysClr val="windowText" lastClr="000000"/>
                </a:solidFill>
              </a:defRPr>
            </a:pPr>
            <a:r>
              <a:rPr lang="es-PE" sz="1050" b="0">
                <a:solidFill>
                  <a:sysClr val="windowText" lastClr="000000"/>
                </a:solidFill>
              </a:rPr>
              <a:t>(Millones de S/)</a:t>
            </a:r>
          </a:p>
        </c:rich>
      </c:tx>
      <c:layout>
        <c:manualLayout>
          <c:xMode val="edge"/>
          <c:yMode val="edge"/>
          <c:x val="0.22570944444444443"/>
          <c:y val="3.086805555555555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7933148148148144E-2"/>
          <c:y val="0.18125069444444444"/>
          <c:w val="0.85768833333333339"/>
          <c:h val="0.64631805555555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Norte!$U$10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7.0555555555555554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037037037037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037037037037039E-3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204791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8.6233571723655416E-17"/>
                  <c:y val="1.32291666666667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Norte!$T$11:$T$15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Norte!$U$11:$U$15</c:f>
              <c:numCache>
                <c:formatCode>0.0</c:formatCode>
                <c:ptCount val="5"/>
                <c:pt idx="0">
                  <c:v>1799.0783669799998</c:v>
                </c:pt>
                <c:pt idx="1">
                  <c:v>904.54360683000004</c:v>
                </c:pt>
                <c:pt idx="2">
                  <c:v>535.17168864999996</c:v>
                </c:pt>
                <c:pt idx="3">
                  <c:v>298.88843634999995</c:v>
                </c:pt>
                <c:pt idx="4">
                  <c:v>86.768993870000003</c:v>
                </c:pt>
              </c:numCache>
            </c:numRef>
          </c:val>
        </c:ser>
        <c:ser>
          <c:idx val="1"/>
          <c:order val="1"/>
          <c:tx>
            <c:strRef>
              <c:f>Norte!$V$10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0"/>
              <c:layout>
                <c:manualLayout>
                  <c:x val="9.407407407407407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407407407407407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7.0553703703703707E-3"/>
                  <c:y val="1.763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3518518518518519E-3"/>
                  <c:y val="-3.47222222222222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3518518518518519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7037037037037897E-3"/>
                  <c:y val="1.32291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7.0555555555555554E-3"/>
                  <c:y val="1.32288194444443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7.0555555555555554E-3"/>
                  <c:y val="4.40972222222222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Norte!$T$11:$T$15</c:f>
              <c:strCache>
                <c:ptCount val="5"/>
                <c:pt idx="0">
                  <c:v>La Libertad</c:v>
                </c:pt>
                <c:pt idx="1">
                  <c:v>Piura</c:v>
                </c:pt>
                <c:pt idx="2">
                  <c:v>Lambayeque</c:v>
                </c:pt>
                <c:pt idx="3">
                  <c:v>Cajamarca</c:v>
                </c:pt>
                <c:pt idx="4">
                  <c:v>Tumbes</c:v>
                </c:pt>
              </c:strCache>
            </c:strRef>
          </c:cat>
          <c:val>
            <c:numRef>
              <c:f>Norte!$V$11:$V$15</c:f>
              <c:numCache>
                <c:formatCode>0.0</c:formatCode>
                <c:ptCount val="5"/>
                <c:pt idx="0">
                  <c:v>1793.2113194799999</c:v>
                </c:pt>
                <c:pt idx="1">
                  <c:v>895.36019112999998</c:v>
                </c:pt>
                <c:pt idx="2">
                  <c:v>553.72748381999997</c:v>
                </c:pt>
                <c:pt idx="3">
                  <c:v>309.76518874999994</c:v>
                </c:pt>
                <c:pt idx="4">
                  <c:v>79.182836940000001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65657472"/>
        <c:axId val="65659264"/>
      </c:barChart>
      <c:catAx>
        <c:axId val="65657472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5659264"/>
        <c:crosses val="autoZero"/>
        <c:auto val="1"/>
        <c:lblAlgn val="ctr"/>
        <c:lblOffset val="100"/>
        <c:noMultiLvlLbl val="0"/>
      </c:catAx>
      <c:valAx>
        <c:axId val="65659264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65657472"/>
        <c:crosses val="autoZero"/>
        <c:crossBetween val="between"/>
        <c:majorUnit val="200"/>
      </c:valAx>
      <c:spPr>
        <a:solidFill>
          <a:srgbClr val="FCF6F8"/>
        </a:solidFill>
      </c:spPr>
    </c:plotArea>
    <c:legend>
      <c:legendPos val="r"/>
      <c:legendEntry>
        <c:idx val="0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egendEntry>
        <c:idx val="1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</c:legendEntry>
      <c:layout>
        <c:manualLayout>
          <c:xMode val="edge"/>
          <c:yMode val="edge"/>
          <c:x val="0.34649185185185183"/>
          <c:y val="0.20399999999999999"/>
          <c:w val="0.33130444444444446"/>
          <c:h val="6.2832986111111114E-2"/>
        </c:manualLayout>
      </c:layout>
      <c:overlay val="0"/>
      <c:spPr>
        <a:noFill/>
        <a:ln w="3175"/>
      </c:spPr>
      <c:txPr>
        <a:bodyPr/>
        <a:lstStyle/>
        <a:p>
          <a:pPr>
            <a:defRPr sz="1000"/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  <a:latin typeface="Arial Narrow" panose="020B0606020202030204" pitchFamily="34" charset="0"/>
              </a:defRPr>
            </a:pP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Macro Región Norte: Ingresos Tributarios</a:t>
            </a:r>
            <a:r>
              <a:rPr lang="en-US" sz="1000" b="1" baseline="0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2015-2016</a:t>
            </a:r>
            <a:r>
              <a:rPr lang="en-US" sz="1000" b="1">
                <a:solidFill>
                  <a:sysClr val="windowText" lastClr="000000"/>
                </a:solidFill>
                <a:latin typeface="Arial Narrow" panose="020B0606020202030204" pitchFamily="34" charset="0"/>
              </a:rPr>
              <a:t>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345"/>
          <c:y val="0.23152777777777778"/>
          <c:w val="0.78849148148148152"/>
          <c:h val="0.6103628472222222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Norte!$W$76</c:f>
              <c:strCache>
                <c:ptCount val="1"/>
                <c:pt idx="0">
                  <c:v>Ingresos Tributarios (Mlls. S/)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7"/>
              <c:layout>
                <c:manualLayout>
                  <c:x val="-2.3407407407407409E-3"/>
                  <c:y val="8.81944444444444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Norte!$T$78:$T$89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Norte!$W$78:$W$89</c:f>
              <c:numCache>
                <c:formatCode>0.0</c:formatCode>
                <c:ptCount val="12"/>
                <c:pt idx="0">
                  <c:v>1028.9991717600001</c:v>
                </c:pt>
                <c:pt idx="1">
                  <c:v>1334.23637904</c:v>
                </c:pt>
                <c:pt idx="2">
                  <c:v>1697.3330528800002</c:v>
                </c:pt>
                <c:pt idx="3">
                  <c:v>2021.2276098899997</c:v>
                </c:pt>
                <c:pt idx="4">
                  <c:v>1896.7670884100003</c:v>
                </c:pt>
                <c:pt idx="5">
                  <c:v>2261.6808298800001</c:v>
                </c:pt>
                <c:pt idx="6">
                  <c:v>2616.9056389100001</c:v>
                </c:pt>
                <c:pt idx="7">
                  <c:v>3158.5617330800001</c:v>
                </c:pt>
                <c:pt idx="8">
                  <c:v>3254.5536340499989</c:v>
                </c:pt>
                <c:pt idx="9">
                  <c:v>3591.4077248600001</c:v>
                </c:pt>
                <c:pt idx="10">
                  <c:v>3624.4510926799999</c:v>
                </c:pt>
                <c:pt idx="11">
                  <c:v>3631.2470201200003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722496"/>
        <c:axId val="77070720"/>
      </c:barChart>
      <c:lineChart>
        <c:grouping val="standard"/>
        <c:varyColors val="0"/>
        <c:ser>
          <c:idx val="0"/>
          <c:order val="1"/>
          <c:tx>
            <c:strRef>
              <c:f>Norte!$X$76</c:f>
              <c:strCache>
                <c:ptCount val="1"/>
                <c:pt idx="0">
                  <c:v>Var. %</c:v>
                </c:pt>
              </c:strCache>
            </c:strRef>
          </c:tx>
          <c:spPr>
            <a:ln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3.3020000000000001E-2"/>
                  <c:y val="-4.417430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2067592592592592E-2"/>
                  <c:y val="-3.53548611111111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371851851851849E-2"/>
                  <c:y val="-4.417430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3020000000000001E-2"/>
                  <c:y val="-3.9764583333333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700" b="1">
                    <a:solidFill>
                      <a:schemeClr val="tx1"/>
                    </a:solidFill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Norte!$T$78:$T$89</c:f>
              <c:numCache>
                <c:formatCode>General</c:formatCode>
                <c:ptCount val="12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</c:numCache>
            </c:numRef>
          </c:cat>
          <c:val>
            <c:numRef>
              <c:f>Norte!$X$78:$X$89</c:f>
              <c:numCache>
                <c:formatCode>0.0%</c:formatCode>
                <c:ptCount val="12"/>
                <c:pt idx="0">
                  <c:v>0.18366281701996789</c:v>
                </c:pt>
                <c:pt idx="1">
                  <c:v>0.29663503689504656</c:v>
                </c:pt>
                <c:pt idx="2">
                  <c:v>0.27213819046161292</c:v>
                </c:pt>
                <c:pt idx="3">
                  <c:v>0.1908255757232924</c:v>
                </c:pt>
                <c:pt idx="4">
                  <c:v>-6.1576697681649417E-2</c:v>
                </c:pt>
                <c:pt idx="5">
                  <c:v>0.1923872170177181</c:v>
                </c:pt>
                <c:pt idx="6">
                  <c:v>0.1570623070846151</c:v>
                </c:pt>
                <c:pt idx="7">
                  <c:v>0.20698342581263729</c:v>
                </c:pt>
                <c:pt idx="8">
                  <c:v>3.0391016254222247E-2</c:v>
                </c:pt>
                <c:pt idx="9">
                  <c:v>0.10350239347286982</c:v>
                </c:pt>
                <c:pt idx="10">
                  <c:v>9.2006729259033193E-3</c:v>
                </c:pt>
                <c:pt idx="11">
                  <c:v>1.8750225251282782E-3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073792"/>
        <c:axId val="77072256"/>
      </c:lineChart>
      <c:catAx>
        <c:axId val="737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7070720"/>
        <c:crosses val="autoZero"/>
        <c:auto val="1"/>
        <c:lblAlgn val="ctr"/>
        <c:lblOffset val="100"/>
        <c:noMultiLvlLbl val="0"/>
      </c:catAx>
      <c:valAx>
        <c:axId val="77070720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3722496"/>
        <c:crosses val="autoZero"/>
        <c:crossBetween val="between"/>
        <c:majorUnit val="500"/>
      </c:valAx>
      <c:valAx>
        <c:axId val="77072256"/>
        <c:scaling>
          <c:orientation val="minMax"/>
          <c:max val="0.4"/>
          <c:min val="-8.0000000000000016E-2"/>
        </c:scaling>
        <c:delete val="0"/>
        <c:axPos val="r"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7073792"/>
        <c:crosses val="max"/>
        <c:crossBetween val="between"/>
        <c:majorUnit val="0.15000000000000002"/>
      </c:valAx>
      <c:catAx>
        <c:axId val="7707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7072256"/>
        <c:crosses val="autoZero"/>
        <c:auto val="1"/>
        <c:lblAlgn val="ctr"/>
        <c:lblOffset val="100"/>
        <c:noMultiLvlLbl val="0"/>
      </c:cat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27687351851851849"/>
          <c:y val="0.12046562500000001"/>
          <c:w val="0.45234425925925925"/>
          <c:h val="6.9761805555555556E-2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NORTE:</a:t>
            </a:r>
            <a:r>
              <a:rPr lang="es-PE" sz="1000" baseline="0">
                <a:solidFill>
                  <a:sysClr val="windowText" lastClr="000000"/>
                </a:solidFill>
              </a:rPr>
              <a:t> </a:t>
            </a:r>
            <a:r>
              <a:rPr lang="es-PE" sz="1000">
                <a:solidFill>
                  <a:sysClr val="windowText" lastClr="000000"/>
                </a:solidFill>
              </a:rPr>
              <a:t>Recaudación</a:t>
            </a:r>
            <a:r>
              <a:rPr lang="es-PE" sz="1000" baseline="0">
                <a:solidFill>
                  <a:sysClr val="windowText" lastClr="000000"/>
                </a:solidFill>
              </a:rPr>
              <a:t> de Principales Tributos</a:t>
            </a:r>
          </a:p>
          <a:p>
            <a:pPr>
              <a:defRPr sz="9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(Millones de S/ )</a:t>
            </a:r>
            <a:endParaRPr lang="es-PE" sz="900" b="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1353520633363696"/>
          <c:y val="2.6458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5907407407407"/>
          <c:y val="0.17197916666666666"/>
          <c:w val="0.85396077149937966"/>
          <c:h val="0.5741527777777777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Norte!$V$29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Norte!$U$30:$U$33</c:f>
              <c:strCache>
                <c:ptCount val="4"/>
                <c:pt idx="0">
                  <c:v>Impuesto General a las Ventas (IGV)</c:v>
                </c:pt>
                <c:pt idx="1">
                  <c:v>IR -Tercera Categoría</c:v>
                </c:pt>
                <c:pt idx="2">
                  <c:v>IR - Quinta Categoría</c:v>
                </c:pt>
                <c:pt idx="3">
                  <c:v>Otros Ingresos*</c:v>
                </c:pt>
              </c:strCache>
            </c:strRef>
          </c:cat>
          <c:val>
            <c:numRef>
              <c:f>Norte!$V$30:$V$33</c:f>
              <c:numCache>
                <c:formatCode>0.0</c:formatCode>
                <c:ptCount val="4"/>
                <c:pt idx="0">
                  <c:v>1560.4355609300001</c:v>
                </c:pt>
                <c:pt idx="1">
                  <c:v>776.44919707000008</c:v>
                </c:pt>
                <c:pt idx="2">
                  <c:v>303.27850333999993</c:v>
                </c:pt>
                <c:pt idx="3">
                  <c:v>437.15878680000009</c:v>
                </c:pt>
              </c:numCache>
            </c:numRef>
          </c:val>
        </c:ser>
        <c:ser>
          <c:idx val="1"/>
          <c:order val="1"/>
          <c:tx>
            <c:strRef>
              <c:f>Norte!$W$29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Norte!$U$30:$U$33</c:f>
              <c:strCache>
                <c:ptCount val="4"/>
                <c:pt idx="0">
                  <c:v>Impuesto General a las Ventas (IGV)</c:v>
                </c:pt>
                <c:pt idx="1">
                  <c:v>IR -Tercera Categoría</c:v>
                </c:pt>
                <c:pt idx="2">
                  <c:v>IR - Quinta Categoría</c:v>
                </c:pt>
                <c:pt idx="3">
                  <c:v>Otros Ingresos*</c:v>
                </c:pt>
              </c:strCache>
            </c:strRef>
          </c:cat>
          <c:val>
            <c:numRef>
              <c:f>Norte!$W$30:$W$33</c:f>
              <c:numCache>
                <c:formatCode>0.0</c:formatCode>
                <c:ptCount val="4"/>
                <c:pt idx="0">
                  <c:v>1533.4970773299999</c:v>
                </c:pt>
                <c:pt idx="1">
                  <c:v>808.38930711000012</c:v>
                </c:pt>
                <c:pt idx="2">
                  <c:v>276.99967862999995</c:v>
                </c:pt>
                <c:pt idx="3">
                  <c:v>430.68949443000002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7125120"/>
        <c:axId val="77126656"/>
      </c:barChart>
      <c:catAx>
        <c:axId val="771251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750"/>
            </a:pPr>
            <a:endParaRPr lang="es-PE"/>
          </a:p>
        </c:txPr>
        <c:crossAx val="77126656"/>
        <c:crosses val="autoZero"/>
        <c:auto val="1"/>
        <c:lblAlgn val="ctr"/>
        <c:lblOffset val="100"/>
        <c:noMultiLvlLbl val="0"/>
      </c:catAx>
      <c:valAx>
        <c:axId val="77126656"/>
        <c:scaling>
          <c:orientation val="minMax"/>
          <c:min val="0"/>
        </c:scaling>
        <c:delete val="0"/>
        <c:axPos val="l"/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750">
                <a:latin typeface="Arial Narrow" panose="020B0606020202030204" pitchFamily="34" charset="0"/>
              </a:defRPr>
            </a:pPr>
            <a:endParaRPr lang="es-PE"/>
          </a:p>
        </c:txPr>
        <c:crossAx val="77125120"/>
        <c:crosses val="autoZero"/>
        <c:crossBetween val="between"/>
        <c:majorUnit val="400"/>
      </c:valAx>
      <c:spPr>
        <a:solidFill>
          <a:srgbClr val="FCF6F8"/>
        </a:solidFill>
      </c:spPr>
    </c:plotArea>
    <c:legend>
      <c:legendPos val="r"/>
      <c:layout>
        <c:manualLayout>
          <c:xMode val="edge"/>
          <c:yMode val="edge"/>
          <c:x val="0.40444778840668083"/>
          <c:y val="0.14685659722222222"/>
          <c:w val="0.21464055555555556"/>
          <c:h val="0.10656458333333334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900">
                <a:solidFill>
                  <a:sysClr val="windowText" lastClr="000000"/>
                </a:solidFill>
                <a:latin typeface="+mn-lt"/>
              </a:rPr>
              <a:t>Norte: </a:t>
            </a:r>
            <a:r>
              <a:rPr lang="en-US" sz="900" baseline="0">
                <a:solidFill>
                  <a:sysClr val="windowText" lastClr="000000"/>
                </a:solidFill>
                <a:latin typeface="+mn-lt"/>
              </a:rPr>
              <a:t>Recaudación Tributaria - 2016</a:t>
            </a:r>
          </a:p>
          <a:p>
            <a:pPr>
              <a:defRPr sz="900">
                <a:solidFill>
                  <a:sysClr val="windowText" lastClr="000000"/>
                </a:solidFill>
                <a:latin typeface="+mn-lt"/>
              </a:defRPr>
            </a:pPr>
            <a:r>
              <a:rPr lang="en-US" sz="800" b="0" baseline="0">
                <a:solidFill>
                  <a:sysClr val="windowText" lastClr="000000"/>
                </a:solidFill>
                <a:latin typeface="+mn-lt"/>
              </a:rPr>
              <a:t>(En millones de S/ y  Participación %)</a:t>
            </a:r>
            <a:endParaRPr lang="en-US" sz="800" b="0">
              <a:solidFill>
                <a:sysClr val="windowText" lastClr="000000"/>
              </a:solidFill>
              <a:latin typeface="+mn-lt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9827691629751446"/>
          <c:y val="0.21152812500000001"/>
          <c:w val="0.59510416666666677"/>
          <c:h val="0.59510416666666677"/>
        </c:manualLayout>
      </c:layout>
      <c:doughnutChart>
        <c:varyColors val="1"/>
        <c:ser>
          <c:idx val="0"/>
          <c:order val="0"/>
          <c:tx>
            <c:strRef>
              <c:f>Norte!$X$48</c:f>
              <c:strCache>
                <c:ptCount val="1"/>
                <c:pt idx="0">
                  <c:v>2016</c:v>
                </c:pt>
              </c:strCache>
            </c:strRef>
          </c:tx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dLbl>
              <c:idx val="0"/>
              <c:layout>
                <c:manualLayout>
                  <c:x val="-0.13785327840768746"/>
                  <c:y val="-0.16756944444444444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1"/>
              <c:layout>
                <c:manualLayout>
                  <c:x val="0.10589353658270424"/>
                  <c:y val="-0.24694444444444444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2"/>
              <c:layout>
                <c:manualLayout>
                  <c:x val="0.37889480556328292"/>
                  <c:y val="8.819444444444444E-3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dLbl>
              <c:idx val="3"/>
              <c:layout>
                <c:manualLayout>
                  <c:x val="-0.27267007994612291"/>
                  <c:y val="3.9687500000000001E-2"/>
                </c:manualLayout>
              </c:layout>
              <c:showLegendKey val="1"/>
              <c:showVal val="1"/>
              <c:showCatName val="0"/>
              <c:showSerName val="0"/>
              <c:showPercent val="1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showLegendKey val="1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</c:dLbls>
          <c:cat>
            <c:strRef>
              <c:f>Norte!$W$49:$W$52</c:f>
              <c:strCache>
                <c:ptCount val="4"/>
                <c:pt idx="0">
                  <c:v>IR</c:v>
                </c:pt>
                <c:pt idx="1">
                  <c:v>IGV</c:v>
                </c:pt>
                <c:pt idx="2">
                  <c:v>Otros Ingresos</c:v>
                </c:pt>
                <c:pt idx="3">
                  <c:v>ISC</c:v>
                </c:pt>
              </c:strCache>
            </c:strRef>
          </c:cat>
          <c:val>
            <c:numRef>
              <c:f>Norte!$X$49:$X$52</c:f>
              <c:numCache>
                <c:formatCode>#,##0.0</c:formatCode>
                <c:ptCount val="4"/>
                <c:pt idx="0">
                  <c:v>1626.4239023299997</c:v>
                </c:pt>
                <c:pt idx="1">
                  <c:v>1533.4970773299999</c:v>
                </c:pt>
                <c:pt idx="2">
                  <c:v>430.68949443000002</c:v>
                </c:pt>
                <c:pt idx="3">
                  <c:v>40.636546029999998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10"/>
        <c:holeSize val="73"/>
      </c:doughnutChart>
    </c:plotArea>
    <c:legend>
      <c:legendPos val="r"/>
      <c:layout>
        <c:manualLayout>
          <c:xMode val="edge"/>
          <c:yMode val="edge"/>
          <c:x val="0.37502308103495879"/>
          <c:y val="0.38467465277777779"/>
          <c:w val="0.31629626729865112"/>
          <c:h val="0.23054027777777777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1000">
                <a:solidFill>
                  <a:sysClr val="windowText" lastClr="000000"/>
                </a:solidFill>
              </a:rPr>
              <a:t>Norte:</a:t>
            </a:r>
            <a:r>
              <a:rPr lang="es-PE" sz="1000" baseline="0">
                <a:solidFill>
                  <a:sysClr val="windowText" lastClr="000000"/>
                </a:solidFill>
              </a:rPr>
              <a:t> Impuesto a la Renta 2016</a:t>
            </a:r>
          </a:p>
          <a:p>
            <a:pPr>
              <a:defRPr sz="1000">
                <a:solidFill>
                  <a:sysClr val="windowText" lastClr="000000"/>
                </a:solidFill>
              </a:defRPr>
            </a:pPr>
            <a:r>
              <a:rPr lang="es-PE" sz="900" b="0" baseline="0">
                <a:solidFill>
                  <a:sysClr val="windowText" lastClr="000000"/>
                </a:solidFill>
              </a:rPr>
              <a:t>(Participación % </a:t>
            </a:r>
            <a:r>
              <a:rPr lang="es-PE" sz="1000" baseline="0">
                <a:solidFill>
                  <a:sysClr val="windowText" lastClr="000000"/>
                </a:solidFill>
              </a:rPr>
              <a:t>)</a:t>
            </a:r>
            <a:endParaRPr lang="es-PE" sz="1000">
              <a:solidFill>
                <a:sysClr val="windowText" lastClr="000000"/>
              </a:solidFill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356809416300113E-2"/>
          <c:y val="0.19929861111111111"/>
          <c:w val="0.58116215277777783"/>
          <c:h val="0.58116215277777783"/>
        </c:manualLayout>
      </c:layout>
      <c:pieChart>
        <c:varyColors val="1"/>
        <c:ser>
          <c:idx val="0"/>
          <c:order val="0"/>
          <c:spPr>
            <a:ln w="3175">
              <a:solidFill>
                <a:schemeClr val="accent2"/>
              </a:solidFill>
            </a:ln>
          </c:spPr>
          <c:dPt>
            <c:idx val="0"/>
            <c:bubble3D val="0"/>
            <c:spPr>
              <a:solidFill>
                <a:schemeClr val="accent2"/>
              </a:solidFill>
              <a:ln w="3175">
                <a:solidFill>
                  <a:schemeClr val="accent2"/>
                </a:solidFill>
              </a:ln>
            </c:spPr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2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3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Pt>
            <c:idx val="4"/>
            <c:bubble3D val="0"/>
            <c:spPr>
              <a:solidFill>
                <a:srgbClr val="FCF6F8"/>
              </a:solidFill>
              <a:ln w="3175">
                <a:solidFill>
                  <a:schemeClr val="accent2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85000"/>
                </a:schemeClr>
              </a:solidFill>
              <a:ln w="3175">
                <a:solidFill>
                  <a:schemeClr val="accent2"/>
                </a:solidFill>
              </a:ln>
            </c:spPr>
          </c:dPt>
          <c:dLbls>
            <c:txPr>
              <a:bodyPr/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s-PE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Norte!$T$49:$T$54</c:f>
              <c:strCache>
                <c:ptCount val="6"/>
                <c:pt idx="0">
                  <c:v>Tercera Categoría</c:v>
                </c:pt>
                <c:pt idx="1">
                  <c:v>Quinta Categoría</c:v>
                </c:pt>
                <c:pt idx="2">
                  <c:v>Regularización</c:v>
                </c:pt>
                <c:pt idx="3">
                  <c:v>Segunda Categoría</c:v>
                </c:pt>
                <c:pt idx="4">
                  <c:v>Cuarta Categoría</c:v>
                </c:pt>
                <c:pt idx="5">
                  <c:v>Otras Rentas</c:v>
                </c:pt>
              </c:strCache>
            </c:strRef>
          </c:cat>
          <c:val>
            <c:numRef>
              <c:f>Norte!$U$49:$U$54</c:f>
              <c:numCache>
                <c:formatCode>0.0</c:formatCode>
                <c:ptCount val="6"/>
                <c:pt idx="0">
                  <c:v>808.38930711000012</c:v>
                </c:pt>
                <c:pt idx="1">
                  <c:v>276.99967862999995</c:v>
                </c:pt>
                <c:pt idx="2">
                  <c:v>224.03111865000002</c:v>
                </c:pt>
                <c:pt idx="3">
                  <c:v>66.460304289999996</c:v>
                </c:pt>
                <c:pt idx="4">
                  <c:v>47.901836590000002</c:v>
                </c:pt>
                <c:pt idx="5">
                  <c:v>202.64165706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7890842034262811"/>
          <c:y val="0.29042777777777773"/>
          <c:w val="0.29536562499999997"/>
          <c:h val="0.38126458333333335"/>
        </c:manualLayout>
      </c:layout>
      <c:overlay val="0"/>
      <c:txPr>
        <a:bodyPr/>
        <a:lstStyle/>
        <a:p>
          <a:pPr>
            <a:defRPr sz="750">
              <a:latin typeface="Arial Narrow" panose="020B0606020202030204" pitchFamily="34" charset="0"/>
            </a:defRPr>
          </a:pPr>
          <a:endParaRPr lang="es-PE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3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300877</xdr:colOff>
      <xdr:row>4</xdr:row>
      <xdr:rowOff>133350</xdr:rowOff>
    </xdr:from>
    <xdr:to>
      <xdr:col>11</xdr:col>
      <xdr:colOff>329452</xdr:colOff>
      <xdr:row>23</xdr:row>
      <xdr:rowOff>15442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5677" y="1028700"/>
          <a:ext cx="3457575" cy="3501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257175</xdr:colOff>
      <xdr:row>1</xdr:row>
      <xdr:rowOff>95250</xdr:rowOff>
    </xdr:from>
    <xdr:to>
      <xdr:col>8</xdr:col>
      <xdr:colOff>561975</xdr:colOff>
      <xdr:row>7</xdr:row>
      <xdr:rowOff>68286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85750"/>
          <a:ext cx="1066800" cy="11160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3</xdr:row>
      <xdr:rowOff>145902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9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359352</xdr:colOff>
      <xdr:row>0</xdr:row>
      <xdr:rowOff>171450</xdr:rowOff>
    </xdr:from>
    <xdr:to>
      <xdr:col>17</xdr:col>
      <xdr:colOff>102177</xdr:colOff>
      <xdr:row>2</xdr:row>
      <xdr:rowOff>167986</xdr:rowOff>
    </xdr:to>
    <xdr:sp macro="" textlink="">
      <xdr:nvSpPr>
        <xdr:cNvPr id="3" name="2 Flecha abajo"/>
        <xdr:cNvSpPr/>
      </xdr:nvSpPr>
      <xdr:spPr>
        <a:xfrm>
          <a:off x="11932227" y="171450"/>
          <a:ext cx="457200" cy="529936"/>
        </a:xfrm>
        <a:prstGeom prst="downArrow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16</xdr:col>
      <xdr:colOff>131123</xdr:colOff>
      <xdr:row>29</xdr:row>
      <xdr:rowOff>35874</xdr:rowOff>
    </xdr:from>
    <xdr:to>
      <xdr:col>16</xdr:col>
      <xdr:colOff>664523</xdr:colOff>
      <xdr:row>31</xdr:row>
      <xdr:rowOff>112074</xdr:rowOff>
    </xdr:to>
    <xdr:sp macro="" textlink="">
      <xdr:nvSpPr>
        <xdr:cNvPr id="4" name="3 Flecha abajo"/>
        <xdr:cNvSpPr/>
      </xdr:nvSpPr>
      <xdr:spPr>
        <a:xfrm rot="16200000">
          <a:off x="11708080" y="5671953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638175</xdr:colOff>
      <xdr:row>4</xdr:row>
      <xdr:rowOff>61912</xdr:rowOff>
    </xdr:from>
    <xdr:to>
      <xdr:col>25</xdr:col>
      <xdr:colOff>323175</xdr:colOff>
      <xdr:row>19</xdr:row>
      <xdr:rowOff>84412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238125</xdr:colOff>
      <xdr:row>12</xdr:row>
      <xdr:rowOff>9525</xdr:rowOff>
    </xdr:from>
    <xdr:to>
      <xdr:col>17</xdr:col>
      <xdr:colOff>57150</xdr:colOff>
      <xdr:row>14</xdr:row>
      <xdr:rowOff>85725</xdr:rowOff>
    </xdr:to>
    <xdr:sp macro="" textlink="">
      <xdr:nvSpPr>
        <xdr:cNvPr id="8" name="7 Flecha abajo"/>
        <xdr:cNvSpPr/>
      </xdr:nvSpPr>
      <xdr:spPr>
        <a:xfrm rot="16200000">
          <a:off x="11849100" y="236220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18</xdr:col>
      <xdr:colOff>38100</xdr:colOff>
      <xdr:row>75</xdr:row>
      <xdr:rowOff>4762</xdr:rowOff>
    </xdr:from>
    <xdr:to>
      <xdr:col>25</xdr:col>
      <xdr:colOff>437475</xdr:colOff>
      <xdr:row>90</xdr:row>
      <xdr:rowOff>27262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76200</xdr:colOff>
      <xdr:row>80</xdr:row>
      <xdr:rowOff>28575</xdr:rowOff>
    </xdr:from>
    <xdr:to>
      <xdr:col>16</xdr:col>
      <xdr:colOff>609600</xdr:colOff>
      <xdr:row>82</xdr:row>
      <xdr:rowOff>104775</xdr:rowOff>
    </xdr:to>
    <xdr:sp macro="" textlink="">
      <xdr:nvSpPr>
        <xdr:cNvPr id="10" name="9 Flecha abajo"/>
        <xdr:cNvSpPr/>
      </xdr:nvSpPr>
      <xdr:spPr>
        <a:xfrm rot="16200000">
          <a:off x="11687175" y="15906750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 editAs="absolute">
    <xdr:from>
      <xdr:col>17</xdr:col>
      <xdr:colOff>685799</xdr:colOff>
      <xdr:row>22</xdr:row>
      <xdr:rowOff>146960</xdr:rowOff>
    </xdr:from>
    <xdr:to>
      <xdr:col>25</xdr:col>
      <xdr:colOff>287796</xdr:colOff>
      <xdr:row>37</xdr:row>
      <xdr:rowOff>169460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559254</xdr:colOff>
      <xdr:row>47</xdr:row>
      <xdr:rowOff>79600</xdr:rowOff>
    </xdr:from>
    <xdr:to>
      <xdr:col>25</xdr:col>
      <xdr:colOff>581754</xdr:colOff>
      <xdr:row>62</xdr:row>
      <xdr:rowOff>102100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17</xdr:col>
      <xdr:colOff>486478</xdr:colOff>
      <xdr:row>47</xdr:row>
      <xdr:rowOff>82323</xdr:rowOff>
    </xdr:from>
    <xdr:to>
      <xdr:col>21</xdr:col>
      <xdr:colOff>508978</xdr:colOff>
      <xdr:row>62</xdr:row>
      <xdr:rowOff>104823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16</xdr:col>
      <xdr:colOff>66675</xdr:colOff>
      <xdr:row>51</xdr:row>
      <xdr:rowOff>0</xdr:rowOff>
    </xdr:from>
    <xdr:to>
      <xdr:col>16</xdr:col>
      <xdr:colOff>600075</xdr:colOff>
      <xdr:row>53</xdr:row>
      <xdr:rowOff>76200</xdr:rowOff>
    </xdr:to>
    <xdr:sp macro="" textlink="">
      <xdr:nvSpPr>
        <xdr:cNvPr id="13" name="12 Flecha abajo"/>
        <xdr:cNvSpPr/>
      </xdr:nvSpPr>
      <xdr:spPr>
        <a:xfrm rot="16200000">
          <a:off x="11677650" y="10353675"/>
          <a:ext cx="457200" cy="533400"/>
        </a:xfrm>
        <a:prstGeom prst="downArrow">
          <a:avLst/>
        </a:prstGeom>
        <a:noFill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0.01058</cdr:x>
      <cdr:y>0.91116</cdr:y>
    </cdr:from>
    <cdr:to>
      <cdr:x>0.98601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624138"/>
          <a:ext cx="5267325" cy="2558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0.19638</cdr:x>
      <cdr:y>0.26238</cdr:y>
    </cdr:from>
    <cdr:to>
      <cdr:x>0.21625</cdr:x>
      <cdr:y>0.31238</cdr:y>
    </cdr:to>
    <cdr:sp macro="" textlink="">
      <cdr:nvSpPr>
        <cdr:cNvPr id="3" name="1 Flecha abajo"/>
        <cdr:cNvSpPr/>
      </cdr:nvSpPr>
      <cdr:spPr>
        <a:xfrm xmlns:a="http://schemas.openxmlformats.org/drawingml/2006/main">
          <a:off x="1060450" y="755650"/>
          <a:ext cx="10729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0.37277</cdr:x>
      <cdr:y>0.54019</cdr:y>
    </cdr:from>
    <cdr:to>
      <cdr:x>0.39264</cdr:x>
      <cdr:y>0.59019</cdr:y>
    </cdr:to>
    <cdr:sp macro="" textlink="">
      <cdr:nvSpPr>
        <cdr:cNvPr id="4" name="1 Flecha abajo"/>
        <cdr:cNvSpPr/>
      </cdr:nvSpPr>
      <cdr:spPr>
        <a:xfrm xmlns:a="http://schemas.openxmlformats.org/drawingml/2006/main">
          <a:off x="2012950" y="1555750"/>
          <a:ext cx="107297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0.88959</cdr:x>
      <cdr:y>0.80367</cdr:y>
    </cdr:from>
    <cdr:to>
      <cdr:x>0.90135</cdr:x>
      <cdr:y>0.82269</cdr:y>
    </cdr:to>
    <cdr:sp macro="" textlink="">
      <cdr:nvSpPr>
        <cdr:cNvPr id="5" name="1 Flecha abajo"/>
        <cdr:cNvSpPr/>
      </cdr:nvSpPr>
      <cdr:spPr>
        <a:xfrm xmlns:a="http://schemas.openxmlformats.org/drawingml/2006/main">
          <a:off x="4803776" y="2314576"/>
          <a:ext cx="63499" cy="54768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0.54034</cdr:x>
      <cdr:y>0.65925</cdr:y>
    </cdr:from>
    <cdr:to>
      <cdr:x>0.56021</cdr:x>
      <cdr:y>0.70925</cdr:y>
    </cdr:to>
    <cdr:sp macro="" textlink="">
      <cdr:nvSpPr>
        <cdr:cNvPr id="6" name="1 Flecha arriba"/>
        <cdr:cNvSpPr/>
      </cdr:nvSpPr>
      <cdr:spPr>
        <a:xfrm xmlns:a="http://schemas.openxmlformats.org/drawingml/2006/main">
          <a:off x="2917825" y="1898650"/>
          <a:ext cx="107297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0.7132</cdr:x>
      <cdr:y>0.74194</cdr:y>
    </cdr:from>
    <cdr:to>
      <cdr:x>0.73307</cdr:x>
      <cdr:y>0.79194</cdr:y>
    </cdr:to>
    <cdr:sp macro="" textlink="">
      <cdr:nvSpPr>
        <cdr:cNvPr id="7" name="1 Flecha arriba"/>
        <cdr:cNvSpPr/>
      </cdr:nvSpPr>
      <cdr:spPr>
        <a:xfrm xmlns:a="http://schemas.openxmlformats.org/drawingml/2006/main">
          <a:off x="3851275" y="2136775"/>
          <a:ext cx="107297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0.93762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00338"/>
          <a:ext cx="5400000" cy="1796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0.89643</cdr:y>
    </cdr:from>
    <cdr:to>
      <cdr:x>1</cdr:x>
      <cdr:y>0.99519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81728"/>
          <a:ext cx="5400000" cy="2844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*Excluye Rentas e Impuestos </a:t>
          </a:r>
          <a:r>
            <a:rPr lang="es-PE" sz="750" i="1" baseline="0"/>
            <a:t> a la Producción y Consumo</a:t>
          </a:r>
          <a:endParaRPr lang="es-PE" sz="750" i="1"/>
        </a:p>
        <a:p xmlns:a="http://schemas.openxmlformats.org/drawingml/2006/main">
          <a:r>
            <a:rPr lang="es-PE" sz="750"/>
            <a:t>Fuente: SUNAT                                                                                                                                                             Elaboración: CIE-PERUCÁMARAS</a:t>
          </a:r>
        </a:p>
      </cdr:txBody>
    </cdr:sp>
  </cdr:relSizeAnchor>
  <cdr:relSizeAnchor xmlns:cdr="http://schemas.openxmlformats.org/drawingml/2006/chartDrawing">
    <cdr:from>
      <cdr:x>0.23191</cdr:x>
      <cdr:y>0.33567</cdr:y>
    </cdr:from>
    <cdr:to>
      <cdr:x>0.25209</cdr:x>
      <cdr:y>0.38567</cdr:y>
    </cdr:to>
    <cdr:sp macro="" textlink="">
      <cdr:nvSpPr>
        <cdr:cNvPr id="3" name="2 Flecha abajo"/>
        <cdr:cNvSpPr/>
      </cdr:nvSpPr>
      <cdr:spPr>
        <a:xfrm xmlns:a="http://schemas.openxmlformats.org/drawingml/2006/main">
          <a:off x="1229244" y="966733"/>
          <a:ext cx="106962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0.44903</cdr:x>
      <cdr:y>0.53665</cdr:y>
    </cdr:from>
    <cdr:to>
      <cdr:x>0.46921</cdr:x>
      <cdr:y>0.58665</cdr:y>
    </cdr:to>
    <cdr:sp macro="" textlink="">
      <cdr:nvSpPr>
        <cdr:cNvPr id="6" name="1 Flecha arriba"/>
        <cdr:cNvSpPr/>
      </cdr:nvSpPr>
      <cdr:spPr>
        <a:xfrm xmlns:a="http://schemas.openxmlformats.org/drawingml/2006/main">
          <a:off x="2380078" y="1545561"/>
          <a:ext cx="106963" cy="144000"/>
        </a:xfrm>
        <a:prstGeom xmlns:a="http://schemas.openxmlformats.org/drawingml/2006/main" prst="up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0.87216</cdr:x>
      <cdr:y>0.64171</cdr:y>
    </cdr:from>
    <cdr:to>
      <cdr:x>0.89234</cdr:x>
      <cdr:y>0.69171</cdr:y>
    </cdr:to>
    <cdr:sp macro="" textlink="">
      <cdr:nvSpPr>
        <cdr:cNvPr id="8" name="1 Flecha abajo"/>
        <cdr:cNvSpPr/>
      </cdr:nvSpPr>
      <cdr:spPr>
        <a:xfrm xmlns:a="http://schemas.openxmlformats.org/drawingml/2006/main">
          <a:off x="4622800" y="1848126"/>
          <a:ext cx="106962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  <cdr:relSizeAnchor xmlns:cdr="http://schemas.openxmlformats.org/drawingml/2006/chartDrawing">
    <cdr:from>
      <cdr:x>0.65964</cdr:x>
      <cdr:y>0.6906</cdr:y>
    </cdr:from>
    <cdr:to>
      <cdr:x>0.67982</cdr:x>
      <cdr:y>0.7406</cdr:y>
    </cdr:to>
    <cdr:sp macro="" textlink="">
      <cdr:nvSpPr>
        <cdr:cNvPr id="9" name="1 Flecha abajo"/>
        <cdr:cNvSpPr/>
      </cdr:nvSpPr>
      <cdr:spPr>
        <a:xfrm xmlns:a="http://schemas.openxmlformats.org/drawingml/2006/main">
          <a:off x="3496366" y="1988930"/>
          <a:ext cx="106962" cy="144000"/>
        </a:xfrm>
        <a:prstGeom xmlns:a="http://schemas.openxmlformats.org/drawingml/2006/main" prst="downArrow">
          <a:avLst/>
        </a:prstGeom>
      </cdr:spPr>
      <cdr:style>
        <a:lnRef xmlns:a="http://schemas.openxmlformats.org/drawingml/2006/main" idx="1">
          <a:schemeClr val="accent2"/>
        </a:lnRef>
        <a:fillRef xmlns:a="http://schemas.openxmlformats.org/drawingml/2006/main" idx="2">
          <a:schemeClr val="accent2"/>
        </a:fillRef>
        <a:effectRef xmlns:a="http://schemas.openxmlformats.org/drawingml/2006/main" idx="1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PE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0.94174</cdr:y>
    </cdr:from>
    <cdr:to>
      <cdr:x>1</cdr:x>
      <cdr:y>0.99283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712211"/>
          <a:ext cx="2886569" cy="1471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</a:t>
          </a:r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0.90202</cdr:y>
    </cdr:from>
    <cdr:to>
      <cdr:x>1</cdr:x>
      <cdr:y>0.99945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597814"/>
          <a:ext cx="2886569" cy="2806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PE" sz="750" i="1"/>
            <a:t>*Incluye</a:t>
          </a:r>
          <a:r>
            <a:rPr lang="es-PE" sz="750" i="1" baseline="0"/>
            <a:t> Renta de Primera Categoría, RE , No domicialiados y otros.</a:t>
          </a:r>
        </a:p>
        <a:p xmlns:a="http://schemas.openxmlformats.org/drawingml/2006/main">
          <a:r>
            <a:rPr lang="es-PE" sz="750"/>
            <a:t>Fuente: SUNAT                                          Elaboración: CIE-PERUCÁMARAS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5625</xdr:colOff>
      <xdr:row>4</xdr:row>
      <xdr:rowOff>3027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0000" cy="8654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XFB25"/>
  <sheetViews>
    <sheetView tabSelected="1" zoomScaleNormal="100" workbookViewId="0">
      <selection activeCell="P5" sqref="P5"/>
    </sheetView>
  </sheetViews>
  <sheetFormatPr baseColWidth="10" defaultColWidth="0" defaultRowHeight="15" customHeight="1" zeroHeight="1" x14ac:dyDescent="0.25"/>
  <cols>
    <col min="1" max="18" width="10.28515625" style="1" customWidth="1"/>
    <col min="19" max="19" width="0" style="1" hidden="1"/>
    <col min="20" max="16381" width="11.42578125" style="1" hidden="1"/>
    <col min="16382" max="16382" width="1.5703125" style="1" hidden="1" customWidth="1"/>
    <col min="16383" max="16383" width="3.7109375" style="1" hidden="1" customWidth="1"/>
    <col min="16384" max="16384" width="3.7109375" style="1" hidden="1"/>
  </cols>
  <sheetData>
    <row r="1" spans="1:18" x14ac:dyDescent="0.25"/>
    <row r="2" spans="1:18" ht="20.25" x14ac:dyDescent="0.3">
      <c r="A2" s="120" t="s">
        <v>84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20.25" x14ac:dyDescent="0.25">
      <c r="A3" s="121" t="s">
        <v>65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</row>
    <row r="4" spans="1:18" x14ac:dyDescent="0.25">
      <c r="A4" s="122" t="s">
        <v>85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</row>
    <row r="5" spans="1:18" x14ac:dyDescent="0.25"/>
    <row r="6" spans="1:18" x14ac:dyDescent="0.25"/>
    <row r="7" spans="1:18" x14ac:dyDescent="0.25"/>
    <row r="8" spans="1:18" x14ac:dyDescent="0.25"/>
    <row r="9" spans="1:18" x14ac:dyDescent="0.25"/>
    <row r="10" spans="1:18" x14ac:dyDescent="0.25"/>
    <row r="11" spans="1:18" x14ac:dyDescent="0.25"/>
    <row r="12" spans="1:18" x14ac:dyDescent="0.25"/>
    <row r="13" spans="1:18" x14ac:dyDescent="0.25"/>
    <row r="14" spans="1:18" x14ac:dyDescent="0.25"/>
    <row r="15" spans="1:18" x14ac:dyDescent="0.25"/>
    <row r="16" spans="1:18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hidden="1" x14ac:dyDescent="0.25"/>
  </sheetData>
  <mergeCells count="3">
    <mergeCell ref="A2:R2"/>
    <mergeCell ref="A3:R3"/>
    <mergeCell ref="A4:R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P24"/>
  <sheetViews>
    <sheetView workbookViewId="0">
      <selection activeCell="A24" sqref="A24"/>
    </sheetView>
  </sheetViews>
  <sheetFormatPr baseColWidth="10" defaultColWidth="0" defaultRowHeight="15" customHeight="1" zeroHeight="1" x14ac:dyDescent="0.25"/>
  <cols>
    <col min="1" max="16" width="11.42578125" style="1" customWidth="1"/>
    <col min="17" max="16384" width="11.42578125" style="1" hidden="1"/>
  </cols>
  <sheetData>
    <row r="1" spans="2:15" x14ac:dyDescent="0.25"/>
    <row r="2" spans="2:15" x14ac:dyDescent="0.25"/>
    <row r="3" spans="2:15" x14ac:dyDescent="0.25"/>
    <row r="4" spans="2:15" x14ac:dyDescent="0.25"/>
    <row r="5" spans="2:15" x14ac:dyDescent="0.25"/>
    <row r="6" spans="2:15" x14ac:dyDescent="0.25"/>
    <row r="7" spans="2:15" x14ac:dyDescent="0.25"/>
    <row r="8" spans="2:15" x14ac:dyDescent="0.25"/>
    <row r="9" spans="2:15" x14ac:dyDescent="0.25">
      <c r="B9" s="123" t="s">
        <v>22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</row>
    <row r="10" spans="2:15" x14ac:dyDescent="0.25"/>
    <row r="11" spans="2:15" x14ac:dyDescent="0.25">
      <c r="G11" s="10"/>
    </row>
    <row r="12" spans="2:15" x14ac:dyDescent="0.25">
      <c r="D12" s="10"/>
      <c r="F12" s="10" t="s">
        <v>66</v>
      </c>
      <c r="G12" s="10"/>
      <c r="K12" s="10">
        <v>1</v>
      </c>
    </row>
    <row r="13" spans="2:15" x14ac:dyDescent="0.25">
      <c r="E13" s="10"/>
      <c r="G13" s="10" t="s">
        <v>67</v>
      </c>
      <c r="K13" s="10">
        <v>2</v>
      </c>
    </row>
    <row r="14" spans="2:15" x14ac:dyDescent="0.25">
      <c r="E14" s="10"/>
      <c r="G14" s="10" t="s">
        <v>68</v>
      </c>
      <c r="K14" s="10">
        <v>3</v>
      </c>
    </row>
    <row r="15" spans="2:15" x14ac:dyDescent="0.25">
      <c r="E15" s="10"/>
      <c r="G15" s="10" t="s">
        <v>69</v>
      </c>
      <c r="K15" s="10">
        <v>4</v>
      </c>
    </row>
    <row r="16" spans="2:15" x14ac:dyDescent="0.25">
      <c r="E16" s="10"/>
      <c r="G16" s="10" t="s">
        <v>70</v>
      </c>
      <c r="K16" s="10">
        <v>5</v>
      </c>
    </row>
    <row r="17" spans="5:11" x14ac:dyDescent="0.25">
      <c r="E17" s="10"/>
      <c r="G17" s="10" t="s">
        <v>71</v>
      </c>
      <c r="K17" s="10">
        <v>6</v>
      </c>
    </row>
    <row r="18" spans="5:11" x14ac:dyDescent="0.25">
      <c r="E18" s="10"/>
      <c r="K18" s="10">
        <v>7</v>
      </c>
    </row>
    <row r="19" spans="5:11" x14ac:dyDescent="0.25">
      <c r="E19" s="10"/>
      <c r="K19" s="10">
        <v>8</v>
      </c>
    </row>
    <row r="20" spans="5:11" x14ac:dyDescent="0.25">
      <c r="E20" s="10"/>
      <c r="K20" s="10">
        <v>9</v>
      </c>
    </row>
    <row r="21" spans="5:11" x14ac:dyDescent="0.25"/>
    <row r="22" spans="5:11" x14ac:dyDescent="0.25"/>
    <row r="23" spans="5:11" x14ac:dyDescent="0.25"/>
    <row r="24" spans="5:11" x14ac:dyDescent="0.25"/>
  </sheetData>
  <mergeCells count="1">
    <mergeCell ref="B9:O9"/>
  </mergeCells>
  <hyperlinks>
    <hyperlink ref="G13" location="'Cajamarca'!A1" display="Cajamarca"/>
    <hyperlink ref="G14" location="'La Libertad'!A1" display="La Libertad"/>
    <hyperlink ref="G15" location="'Lambayeque'!A1" display="Lambayeque"/>
    <hyperlink ref="G16" location="'Piura'!A1" display="Piura"/>
    <hyperlink ref="G17" location="'Tumbes'!A1" display="Tumbes"/>
    <hyperlink ref="F12" location="'Norte'!A1" display="Norte"/>
  </hyperlink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11"/>
  <sheetViews>
    <sheetView zoomScaleNormal="100" workbookViewId="0">
      <selection activeCell="H90" sqref="H90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26" width="10.7109375" style="2" customWidth="1"/>
    <col min="27" max="16383" width="11.42578125" style="2" hidden="1"/>
    <col min="16384" max="16384" width="14.28515625" style="2" hidden="1"/>
  </cols>
  <sheetData>
    <row r="1" spans="2:25" s="1" customFormat="1" ht="27" customHeight="1" x14ac:dyDescent="0.25">
      <c r="B1" s="127" t="s">
        <v>77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5" x14ac:dyDescent="0.25">
      <c r="B2" s="105" t="str">
        <f>+B6</f>
        <v>1. Recaudación Tributos Internos por regiones</v>
      </c>
      <c r="C2" s="107"/>
      <c r="D2" s="107"/>
      <c r="E2" s="107"/>
      <c r="F2" s="107"/>
      <c r="G2" s="107"/>
      <c r="H2" s="107"/>
      <c r="I2" s="106"/>
      <c r="J2" s="105" t="str">
        <f>+B71</f>
        <v>4. Ingresos Tributarios recaudados por la SUNAT, 2004-2016</v>
      </c>
      <c r="K2" s="14"/>
      <c r="L2" s="45"/>
      <c r="M2" s="17"/>
      <c r="N2" s="17"/>
      <c r="O2" s="17"/>
      <c r="P2" s="17"/>
    </row>
    <row r="3" spans="2:25" x14ac:dyDescent="0.25">
      <c r="B3" s="105" t="str">
        <f>+B23</f>
        <v>2. Recaudación Tributos Internos - Principales tributos</v>
      </c>
      <c r="C3" s="105"/>
      <c r="D3" s="105"/>
      <c r="E3" s="105"/>
      <c r="F3" s="106"/>
      <c r="G3" s="106"/>
      <c r="H3" s="107"/>
      <c r="I3" s="106"/>
      <c r="J3" s="105" t="str">
        <f>+B95</f>
        <v>5. Recaudacion Tributaria y Contribuyentes al I Trimestre del 2016</v>
      </c>
      <c r="K3" s="14"/>
      <c r="L3" s="17"/>
      <c r="M3" s="17"/>
      <c r="N3" s="17"/>
      <c r="O3" s="17"/>
      <c r="P3" s="17"/>
    </row>
    <row r="4" spans="2:25" x14ac:dyDescent="0.25">
      <c r="B4" s="108" t="str">
        <f>+B43</f>
        <v>3. Recaudación Tributos Internos - Detalle de cargas Tributarias</v>
      </c>
      <c r="C4" s="108"/>
      <c r="D4" s="108"/>
      <c r="E4" s="108"/>
      <c r="F4" s="109"/>
      <c r="G4" s="110"/>
      <c r="H4" s="110"/>
      <c r="I4" s="110"/>
      <c r="J4" s="110"/>
      <c r="K4" s="21"/>
      <c r="L4" s="21"/>
      <c r="M4" s="21"/>
      <c r="N4" s="21"/>
      <c r="O4" s="21"/>
      <c r="P4" s="21"/>
    </row>
    <row r="5" spans="2:25" x14ac:dyDescent="0.25">
      <c r="B5" s="7"/>
      <c r="C5" s="9"/>
      <c r="D5" s="9"/>
      <c r="E5" s="9"/>
      <c r="F5" s="9"/>
      <c r="G5" s="6"/>
      <c r="H5" s="6"/>
    </row>
    <row r="6" spans="2:25" x14ac:dyDescent="0.25">
      <c r="B6" s="30" t="s">
        <v>49</v>
      </c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46"/>
      <c r="R6" s="90"/>
      <c r="W6" s="90"/>
    </row>
    <row r="7" spans="2:25" x14ac:dyDescent="0.25">
      <c r="B7" s="31"/>
      <c r="C7" s="128" t="str">
        <f>+CONCATENATE("Durante el 2016 se han recaudado S/ ", FIXED(G18,1)," millones en la macro región,  ", IF(L18&lt;0, "una reducción", "un aumento"), " de  ", FIXED(L18*100,1)," respecto a lo recaudado el 2015 en el mimo periodo. Entre las regiones donde se recaudaron más que el año anterior se encuentran ",F14, ", ", F16, " y ", F15,".")</f>
        <v>Durante el 2016 se han recaudado S/ 3,631.2 millones en la macro región,  un aumento de  0.2 respecto a lo recaudado el 2015 en el mimo periodo. Entre las regiones donde se recaudaron más que el año anterior se encuentran La Libertad, Piura y Lambayeque.</v>
      </c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47"/>
      <c r="R7" s="90"/>
      <c r="S7" s="114"/>
      <c r="T7" s="114"/>
      <c r="U7" s="114"/>
      <c r="V7" s="114"/>
      <c r="W7" s="114"/>
      <c r="X7" s="114"/>
      <c r="Y7" s="114"/>
    </row>
    <row r="8" spans="2:25" x14ac:dyDescent="0.25">
      <c r="B8" s="32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R8" s="90"/>
      <c r="S8" s="114"/>
      <c r="T8" s="114"/>
      <c r="U8" s="114"/>
      <c r="V8" s="114"/>
      <c r="W8" s="114"/>
      <c r="X8" s="114"/>
      <c r="Y8" s="114"/>
    </row>
    <row r="9" spans="2:25" x14ac:dyDescent="0.25">
      <c r="B9" s="32"/>
      <c r="C9" s="11"/>
      <c r="D9" s="11"/>
      <c r="E9" s="11"/>
      <c r="F9" s="77"/>
      <c r="G9" s="77"/>
      <c r="H9" s="77"/>
      <c r="I9" s="27" t="s">
        <v>32</v>
      </c>
      <c r="J9" s="77"/>
      <c r="K9" s="77"/>
      <c r="L9" s="77"/>
      <c r="M9" s="77"/>
      <c r="N9" s="11"/>
      <c r="O9" s="11"/>
      <c r="P9" s="47"/>
      <c r="R9" s="90"/>
      <c r="S9" s="114"/>
      <c r="T9" s="114"/>
      <c r="U9" s="114"/>
      <c r="V9" s="114"/>
      <c r="W9" s="114"/>
      <c r="X9" s="114"/>
      <c r="Y9" s="114"/>
    </row>
    <row r="10" spans="2:25" x14ac:dyDescent="0.25">
      <c r="B10" s="32"/>
      <c r="C10" s="11"/>
      <c r="D10" s="11"/>
      <c r="E10" s="78"/>
      <c r="F10" s="11"/>
      <c r="G10" s="11"/>
      <c r="H10" s="11"/>
      <c r="I10" s="11"/>
      <c r="J10" s="11"/>
      <c r="K10" s="11"/>
      <c r="L10" s="11"/>
      <c r="M10" s="78"/>
      <c r="N10" s="11"/>
      <c r="O10" s="11"/>
      <c r="P10" s="47"/>
      <c r="R10" s="90"/>
      <c r="S10" s="114"/>
      <c r="T10" s="91"/>
      <c r="U10" s="91">
        <v>2015</v>
      </c>
      <c r="V10" s="91">
        <v>2016</v>
      </c>
      <c r="W10" s="91" t="s">
        <v>28</v>
      </c>
      <c r="X10" s="114"/>
      <c r="Y10" s="114"/>
    </row>
    <row r="11" spans="2:25" x14ac:dyDescent="0.25">
      <c r="B11" s="80"/>
      <c r="C11" s="81"/>
      <c r="D11" s="11"/>
      <c r="E11" s="11"/>
      <c r="F11" s="138" t="s">
        <v>47</v>
      </c>
      <c r="G11" s="136">
        <v>2016</v>
      </c>
      <c r="H11" s="136"/>
      <c r="I11" s="136">
        <v>2015</v>
      </c>
      <c r="J11" s="136"/>
      <c r="K11" s="137" t="s">
        <v>29</v>
      </c>
      <c r="L11" s="137"/>
      <c r="M11" s="11"/>
      <c r="N11" s="11"/>
      <c r="O11" s="11"/>
      <c r="P11" s="47"/>
      <c r="R11" s="90"/>
      <c r="S11" s="114"/>
      <c r="T11" s="90" t="s">
        <v>68</v>
      </c>
      <c r="U11" s="92">
        <v>1799.0783669799998</v>
      </c>
      <c r="V11" s="92">
        <v>1793.2113194799999</v>
      </c>
      <c r="W11" s="93">
        <f>+V11/U11-1</f>
        <v>-3.2611405971427754E-3</v>
      </c>
      <c r="X11" s="114"/>
      <c r="Y11" s="114"/>
    </row>
    <row r="12" spans="2:25" x14ac:dyDescent="0.25">
      <c r="B12" s="80"/>
      <c r="C12" s="81"/>
      <c r="D12" s="11"/>
      <c r="E12" s="11"/>
      <c r="F12" s="138"/>
      <c r="G12" s="49" t="s">
        <v>20</v>
      </c>
      <c r="H12" s="49" t="s">
        <v>27</v>
      </c>
      <c r="I12" s="49" t="s">
        <v>20</v>
      </c>
      <c r="J12" s="49" t="s">
        <v>27</v>
      </c>
      <c r="K12" s="49" t="s">
        <v>20</v>
      </c>
      <c r="L12" s="49" t="s">
        <v>28</v>
      </c>
      <c r="M12" s="11"/>
      <c r="N12" s="11"/>
      <c r="O12" s="11"/>
      <c r="P12" s="47"/>
      <c r="R12" s="90"/>
      <c r="S12" s="114"/>
      <c r="T12" s="90" t="s">
        <v>70</v>
      </c>
      <c r="U12" s="92">
        <v>904.54360683000004</v>
      </c>
      <c r="V12" s="92">
        <v>895.36019112999998</v>
      </c>
      <c r="W12" s="93">
        <f>+V12/U12-1</f>
        <v>-1.015254060794657E-2</v>
      </c>
      <c r="X12" s="114"/>
      <c r="Y12" s="114"/>
    </row>
    <row r="13" spans="2:25" x14ac:dyDescent="0.25">
      <c r="B13" s="80"/>
      <c r="C13" s="81"/>
      <c r="D13" s="11"/>
      <c r="E13" s="11"/>
      <c r="F13" s="79" t="s">
        <v>67</v>
      </c>
      <c r="G13" s="36">
        <f>+Cajamarca!H21</f>
        <v>309.76518874999994</v>
      </c>
      <c r="H13" s="25">
        <f>+G13/G$18</f>
        <v>8.5305457611022914E-2</v>
      </c>
      <c r="I13" s="36">
        <f>+Cajamarca!J21</f>
        <v>298.88843634999995</v>
      </c>
      <c r="J13" s="25">
        <f>+I13/I$18</f>
        <v>8.2464469434734511E-2</v>
      </c>
      <c r="K13" s="38">
        <f t="shared" ref="K13:K18" si="0">+G13-I13</f>
        <v>10.876752399999987</v>
      </c>
      <c r="L13" s="25">
        <f t="shared" ref="L13:L18" si="1">+G13/I13-1</f>
        <v>3.6390676510694053E-2</v>
      </c>
      <c r="M13" s="11"/>
      <c r="N13" s="11"/>
      <c r="O13" s="11"/>
      <c r="P13" s="47"/>
      <c r="R13" s="90"/>
      <c r="S13" s="114"/>
      <c r="T13" s="90" t="s">
        <v>69</v>
      </c>
      <c r="U13" s="92">
        <v>535.17168864999996</v>
      </c>
      <c r="V13" s="92">
        <v>553.72748381999997</v>
      </c>
      <c r="W13" s="93">
        <f>+V13/U13-1</f>
        <v>3.4672602388231777E-2</v>
      </c>
      <c r="X13" s="114"/>
      <c r="Y13" s="114"/>
    </row>
    <row r="14" spans="2:25" x14ac:dyDescent="0.25">
      <c r="B14" s="80"/>
      <c r="C14" s="81"/>
      <c r="D14" s="11"/>
      <c r="E14" s="11"/>
      <c r="F14" s="79" t="s">
        <v>68</v>
      </c>
      <c r="G14" s="35">
        <f>+'La Libertad'!H21</f>
        <v>1793.2113194799999</v>
      </c>
      <c r="H14" s="44">
        <f>+G14/G$18</f>
        <v>0.49382796310583699</v>
      </c>
      <c r="I14" s="35">
        <f>+'La Libertad'!J21</f>
        <v>1799.0783669799998</v>
      </c>
      <c r="J14" s="44">
        <f>+I14/I$18</f>
        <v>0.49637264263641123</v>
      </c>
      <c r="K14" s="35">
        <f t="shared" si="0"/>
        <v>-5.8670474999998987</v>
      </c>
      <c r="L14" s="44">
        <f t="shared" si="1"/>
        <v>-3.2611405971427754E-3</v>
      </c>
      <c r="M14" s="11"/>
      <c r="N14" s="11"/>
      <c r="O14" s="11"/>
      <c r="P14" s="47"/>
      <c r="R14" s="90"/>
      <c r="S14" s="114"/>
      <c r="T14" s="90" t="s">
        <v>67</v>
      </c>
      <c r="U14" s="92">
        <v>298.88843634999995</v>
      </c>
      <c r="V14" s="92">
        <v>309.76518874999994</v>
      </c>
      <c r="W14" s="93">
        <f>+V14/U14-1</f>
        <v>3.6390676510694053E-2</v>
      </c>
      <c r="X14" s="114"/>
      <c r="Y14" s="114"/>
    </row>
    <row r="15" spans="2:25" x14ac:dyDescent="0.25">
      <c r="B15" s="80"/>
      <c r="C15" s="81"/>
      <c r="D15" s="11"/>
      <c r="E15" s="11"/>
      <c r="F15" s="79" t="s">
        <v>69</v>
      </c>
      <c r="G15" s="35">
        <f>+Lambayeque!H21</f>
        <v>553.72748381999997</v>
      </c>
      <c r="H15" s="44">
        <f>+G15/G$18</f>
        <v>0.15248962154100471</v>
      </c>
      <c r="I15" s="35">
        <f>+Lambayeque!J21</f>
        <v>535.17168864999996</v>
      </c>
      <c r="J15" s="44">
        <f>+I15/I$18</f>
        <v>0.14765592774333233</v>
      </c>
      <c r="K15" s="35">
        <f t="shared" si="0"/>
        <v>18.55579517000001</v>
      </c>
      <c r="L15" s="44">
        <f t="shared" si="1"/>
        <v>3.4672602388231777E-2</v>
      </c>
      <c r="M15" s="11"/>
      <c r="N15" s="11"/>
      <c r="O15" s="11"/>
      <c r="P15" s="47"/>
      <c r="R15" s="90"/>
      <c r="S15" s="114"/>
      <c r="T15" s="90" t="s">
        <v>71</v>
      </c>
      <c r="U15" s="92">
        <v>86.768993870000003</v>
      </c>
      <c r="V15" s="92">
        <v>79.182836940000001</v>
      </c>
      <c r="W15" s="93">
        <f>+V15/U15-1</f>
        <v>-8.7429352256473303E-2</v>
      </c>
      <c r="X15" s="114"/>
      <c r="Y15" s="114"/>
    </row>
    <row r="16" spans="2:25" x14ac:dyDescent="0.25">
      <c r="B16" s="80"/>
      <c r="C16" s="81"/>
      <c r="D16" s="11"/>
      <c r="E16" s="11"/>
      <c r="F16" s="89" t="s">
        <v>70</v>
      </c>
      <c r="G16" s="36">
        <f>+Piura!H21</f>
        <v>895.36019112999998</v>
      </c>
      <c r="H16" s="25">
        <f>+G16/G$18</f>
        <v>0.24657099507937397</v>
      </c>
      <c r="I16" s="36">
        <f>+Piura!J21</f>
        <v>904.54360683000004</v>
      </c>
      <c r="J16" s="25">
        <f>+I16/I$18</f>
        <v>0.24956706097009584</v>
      </c>
      <c r="K16" s="38">
        <f t="shared" si="0"/>
        <v>-9.1834157000000687</v>
      </c>
      <c r="L16" s="25">
        <f t="shared" si="1"/>
        <v>-1.015254060794657E-2</v>
      </c>
      <c r="M16" s="11"/>
      <c r="N16" s="11"/>
      <c r="O16" s="11"/>
      <c r="P16" s="47"/>
      <c r="R16" s="90"/>
      <c r="S16" s="114"/>
      <c r="T16" s="114"/>
      <c r="U16" s="115"/>
      <c r="V16" s="115"/>
      <c r="W16" s="116"/>
      <c r="X16" s="114"/>
      <c r="Y16" s="114"/>
    </row>
    <row r="17" spans="2:25" x14ac:dyDescent="0.25">
      <c r="B17" s="80"/>
      <c r="C17" s="81"/>
      <c r="D17" s="11"/>
      <c r="E17" s="11"/>
      <c r="F17" s="79" t="s">
        <v>71</v>
      </c>
      <c r="G17" s="36">
        <f>+Tumbes!H21</f>
        <v>79.182836940000001</v>
      </c>
      <c r="H17" s="25">
        <f>+G17/G$18</f>
        <v>2.1805962662761313E-2</v>
      </c>
      <c r="I17" s="36">
        <f>+Tumbes!J21</f>
        <v>86.768993870000003</v>
      </c>
      <c r="J17" s="25">
        <f>+I17/I$18</f>
        <v>2.3939899215426046E-2</v>
      </c>
      <c r="K17" s="38">
        <f t="shared" si="0"/>
        <v>-7.5861569300000014</v>
      </c>
      <c r="L17" s="25">
        <f t="shared" si="1"/>
        <v>-8.7429352256473303E-2</v>
      </c>
      <c r="M17" s="11"/>
      <c r="N17" s="11"/>
      <c r="O17" s="11"/>
      <c r="P17" s="47"/>
      <c r="R17" s="90"/>
      <c r="S17" s="114"/>
      <c r="T17" s="114"/>
      <c r="U17" s="115"/>
      <c r="V17" s="115"/>
      <c r="W17" s="116"/>
      <c r="X17" s="114"/>
      <c r="Y17" s="114"/>
    </row>
    <row r="18" spans="2:25" x14ac:dyDescent="0.25">
      <c r="B18" s="80"/>
      <c r="C18" s="81"/>
      <c r="D18" s="81"/>
      <c r="E18" s="81"/>
      <c r="F18" s="88" t="s">
        <v>48</v>
      </c>
      <c r="G18" s="63">
        <f>SUM(G13:G17)</f>
        <v>3631.2470201200003</v>
      </c>
      <c r="H18" s="86">
        <f>SUM(H13:H17)</f>
        <v>1</v>
      </c>
      <c r="I18" s="63">
        <f>SUM(I13:I17)</f>
        <v>3624.4510926799999</v>
      </c>
      <c r="J18" s="86">
        <f>SUM(J13:J17)</f>
        <v>1</v>
      </c>
      <c r="K18" s="60">
        <f t="shared" si="0"/>
        <v>6.7959274400004688</v>
      </c>
      <c r="L18" s="26">
        <f t="shared" si="1"/>
        <v>1.8750225251282782E-3</v>
      </c>
      <c r="M18" s="11"/>
      <c r="N18" s="11"/>
      <c r="O18" s="11"/>
      <c r="P18" s="47"/>
      <c r="R18" s="90"/>
      <c r="S18" s="114"/>
      <c r="T18" s="114"/>
      <c r="U18" s="114"/>
      <c r="V18" s="114"/>
      <c r="W18" s="114"/>
      <c r="X18" s="114"/>
      <c r="Y18" s="114"/>
    </row>
    <row r="19" spans="2:25" x14ac:dyDescent="0.25">
      <c r="B19" s="80"/>
      <c r="C19" s="81"/>
      <c r="D19" s="81"/>
      <c r="E19" s="81"/>
      <c r="F19" s="125" t="s">
        <v>50</v>
      </c>
      <c r="G19" s="125"/>
      <c r="H19" s="125"/>
      <c r="I19" s="125"/>
      <c r="J19" s="125"/>
      <c r="K19" s="125"/>
      <c r="L19" s="125"/>
      <c r="M19" s="87"/>
      <c r="N19" s="87"/>
      <c r="O19" s="11"/>
      <c r="P19" s="47"/>
      <c r="R19" s="90"/>
      <c r="S19" s="114"/>
      <c r="T19" s="114"/>
      <c r="U19" s="114"/>
      <c r="V19" s="114"/>
      <c r="W19" s="114"/>
      <c r="X19" s="114"/>
      <c r="Y19" s="114"/>
    </row>
    <row r="20" spans="2:25" x14ac:dyDescent="0.25">
      <c r="B20" s="82"/>
      <c r="C20" s="83"/>
      <c r="D20" s="83"/>
      <c r="E20" s="83"/>
      <c r="F20" s="83"/>
      <c r="G20" s="84"/>
      <c r="H20" s="84"/>
      <c r="I20" s="23"/>
      <c r="J20" s="23"/>
      <c r="K20" s="23"/>
      <c r="L20" s="23"/>
      <c r="M20" s="23"/>
      <c r="N20" s="23"/>
      <c r="O20" s="23"/>
      <c r="P20" s="48"/>
      <c r="R20" s="90"/>
      <c r="W20" s="90"/>
    </row>
    <row r="21" spans="2:25" x14ac:dyDescent="0.25">
      <c r="B21" s="7"/>
      <c r="C21" s="9"/>
      <c r="D21" s="9"/>
      <c r="E21" s="9"/>
      <c r="F21" s="9"/>
      <c r="G21" s="6"/>
      <c r="H21" s="6"/>
    </row>
    <row r="22" spans="2:25" x14ac:dyDescent="0.25">
      <c r="B22" s="7"/>
      <c r="C22" s="9"/>
      <c r="D22" s="9"/>
      <c r="E22" s="9"/>
      <c r="F22" s="9"/>
      <c r="G22" s="6"/>
      <c r="H22" s="6"/>
    </row>
    <row r="23" spans="2:25" x14ac:dyDescent="0.25">
      <c r="B23" s="30" t="s">
        <v>55</v>
      </c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46"/>
      <c r="R23" s="11"/>
      <c r="W23" s="11"/>
      <c r="X23" s="11"/>
      <c r="Y23" s="11"/>
    </row>
    <row r="24" spans="2:25" x14ac:dyDescent="0.25">
      <c r="B24" s="31"/>
      <c r="C24" s="128" t="str">
        <f>+CONCATENATE("Durante el 2016 en la macro región se ha logrado recaudar S/ ", FIXED(H37,1)," millones por tributos internos, cifra ligeramente  superior en ",FIXED(100*M37,1),"% respecto a lo recaudado en el mismo periodo del 2015. Es así que se recaudaron S/ ",FIXED(H30,1)," millones por Impuesto a la Renta, S/ ", FIXED(H33,1)," millones por Impuesto a la producción y el Consumo y solo S/ ",FIXED(H36,1)," millones por otros conceptos.")</f>
        <v>Durante el 2016 en la macro región se ha logrado recaudar S/ 3,631.2 millones por tributos internos, cifra ligeramente  superior en 0.2% respecto a lo recaudado en el mismo periodo del 2015. Es así que se recaudaron S/ 1,626.4 millones por Impuesto a la Renta, S/ 1,574.1 millones por Impuesto a la producción y el Consumo y solo S/ 430.7 millones por otros conceptos.</v>
      </c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47"/>
      <c r="R24" s="11"/>
      <c r="W24" s="5"/>
      <c r="X24" s="5"/>
      <c r="Y24" s="11"/>
    </row>
    <row r="25" spans="2:25" x14ac:dyDescent="0.25">
      <c r="B25" s="32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47"/>
      <c r="R25" s="76"/>
      <c r="W25" s="5"/>
      <c r="X25" s="5"/>
      <c r="Y25" s="11"/>
    </row>
    <row r="26" spans="2:25" x14ac:dyDescent="0.25">
      <c r="B26" s="32"/>
      <c r="C26" s="11"/>
      <c r="D26" s="11"/>
      <c r="E26" s="129" t="s">
        <v>32</v>
      </c>
      <c r="F26" s="129"/>
      <c r="G26" s="129"/>
      <c r="H26" s="129"/>
      <c r="I26" s="129"/>
      <c r="J26" s="129"/>
      <c r="K26" s="129"/>
      <c r="L26" s="129"/>
      <c r="M26" s="129"/>
      <c r="N26" s="11"/>
      <c r="O26" s="11"/>
      <c r="P26" s="47"/>
      <c r="R26" s="11"/>
      <c r="T26" s="114"/>
      <c r="U26" s="114"/>
      <c r="V26" s="114"/>
      <c r="W26" s="117"/>
      <c r="X26" s="117"/>
      <c r="Y26" s="11"/>
    </row>
    <row r="27" spans="2:25" ht="15" customHeight="1" x14ac:dyDescent="0.25">
      <c r="B27" s="32"/>
      <c r="C27" s="11"/>
      <c r="D27" s="11"/>
      <c r="E27" s="124"/>
      <c r="F27" s="124"/>
      <c r="G27" s="124"/>
      <c r="H27" s="124"/>
      <c r="I27" s="124"/>
      <c r="J27" s="124"/>
      <c r="K27" s="124"/>
      <c r="L27" s="124"/>
      <c r="M27" s="124"/>
      <c r="N27" s="11"/>
      <c r="O27" s="11"/>
      <c r="P27" s="47"/>
      <c r="R27" s="11"/>
      <c r="T27" s="114"/>
      <c r="U27" s="114"/>
      <c r="V27" s="114"/>
      <c r="W27" s="117"/>
      <c r="X27" s="117"/>
      <c r="Y27" s="11"/>
    </row>
    <row r="28" spans="2:25" x14ac:dyDescent="0.25">
      <c r="B28" s="32"/>
      <c r="C28" s="11"/>
      <c r="D28" s="11"/>
      <c r="E28" s="130" t="s">
        <v>33</v>
      </c>
      <c r="F28" s="131"/>
      <c r="G28" s="132"/>
      <c r="H28" s="136">
        <v>2016</v>
      </c>
      <c r="I28" s="136"/>
      <c r="J28" s="136">
        <v>2015</v>
      </c>
      <c r="K28" s="136"/>
      <c r="L28" s="137" t="s">
        <v>29</v>
      </c>
      <c r="M28" s="137"/>
      <c r="N28" s="11"/>
      <c r="O28" s="11"/>
      <c r="P28" s="47"/>
      <c r="R28" s="11"/>
      <c r="T28" s="114"/>
      <c r="U28" s="114"/>
      <c r="V28" s="114"/>
      <c r="W28" s="117"/>
      <c r="X28" s="117"/>
      <c r="Y28" s="11"/>
    </row>
    <row r="29" spans="2:25" x14ac:dyDescent="0.25">
      <c r="B29" s="32"/>
      <c r="C29" s="11"/>
      <c r="D29" s="11"/>
      <c r="E29" s="133"/>
      <c r="F29" s="134"/>
      <c r="G29" s="135"/>
      <c r="H29" s="28" t="s">
        <v>20</v>
      </c>
      <c r="I29" s="28" t="s">
        <v>27</v>
      </c>
      <c r="J29" s="28" t="s">
        <v>20</v>
      </c>
      <c r="K29" s="28" t="s">
        <v>27</v>
      </c>
      <c r="L29" s="28" t="s">
        <v>20</v>
      </c>
      <c r="M29" s="28" t="s">
        <v>28</v>
      </c>
      <c r="N29" s="11"/>
      <c r="O29" s="11"/>
      <c r="P29" s="47"/>
      <c r="R29" s="11"/>
      <c r="S29" s="11"/>
      <c r="T29" s="117"/>
      <c r="U29" s="96"/>
      <c r="V29" s="96">
        <v>2015</v>
      </c>
      <c r="W29" s="96">
        <v>2016</v>
      </c>
      <c r="X29" s="114"/>
    </row>
    <row r="30" spans="2:25" x14ac:dyDescent="0.25">
      <c r="B30" s="32"/>
      <c r="C30" s="11"/>
      <c r="D30" s="11"/>
      <c r="E30" s="139" t="s">
        <v>0</v>
      </c>
      <c r="F30" s="139"/>
      <c r="G30" s="139"/>
      <c r="H30" s="34">
        <f>+Cajamarca!H14+'La Libertad'!H14+Lambayeque!H14+Piura!H14+Tumbes!H14</f>
        <v>1626.4239023299997</v>
      </c>
      <c r="I30" s="29">
        <f>+H30/H$37</f>
        <v>0.44789679504542546</v>
      </c>
      <c r="J30" s="34">
        <f>+Cajamarca!J14+'La Libertad'!J14+Lambayeque!J14+Piura!J14+Tumbes!J14</f>
        <v>1585.2760100199998</v>
      </c>
      <c r="K30" s="29">
        <f>+J30/J$37</f>
        <v>0.43738374983777512</v>
      </c>
      <c r="L30" s="37">
        <f>+H30-J30</f>
        <v>41.147892309999861</v>
      </c>
      <c r="M30" s="29">
        <f>+H30/J30-1</f>
        <v>2.595629533905619E-2</v>
      </c>
      <c r="N30" s="11"/>
      <c r="O30" s="11"/>
      <c r="P30" s="47"/>
      <c r="R30" s="11"/>
      <c r="S30" s="11"/>
      <c r="T30" s="114"/>
      <c r="U30" s="96" t="s">
        <v>10</v>
      </c>
      <c r="V30" s="97">
        <v>1560.4355609300001</v>
      </c>
      <c r="W30" s="97">
        <f>+Cajamarca!H18+'La Libertad'!H18+Lambayeque!H18+Piura!H18+Tumbes!H18</f>
        <v>1533.4970773299999</v>
      </c>
      <c r="X30" s="114"/>
    </row>
    <row r="31" spans="2:25" x14ac:dyDescent="0.25">
      <c r="B31" s="32"/>
      <c r="C31" s="11"/>
      <c r="D31" s="11"/>
      <c r="E31" s="126" t="s">
        <v>24</v>
      </c>
      <c r="F31" s="126"/>
      <c r="G31" s="126"/>
      <c r="H31" s="35">
        <f>+Cajamarca!H15+'La Libertad'!H15+Lambayeque!H15+Piura!H15+Tumbes!H15</f>
        <v>808.38930711000012</v>
      </c>
      <c r="I31" s="44">
        <f t="shared" ref="I31:K37" si="2">+H31/H$37</f>
        <v>0.22262030168448457</v>
      </c>
      <c r="J31" s="35">
        <f>+Cajamarca!J15+'La Libertad'!J15+Lambayeque!J15+Piura!J15+Tumbes!J15</f>
        <v>776.44919707000008</v>
      </c>
      <c r="K31" s="44">
        <f t="shared" si="2"/>
        <v>0.21422532052870832</v>
      </c>
      <c r="L31" s="35">
        <f t="shared" ref="L31:L37" si="3">+H31-J31</f>
        <v>31.940110040000036</v>
      </c>
      <c r="M31" s="44">
        <f t="shared" ref="M31:M37" si="4">+H31/J31-1</f>
        <v>4.1136123471476216E-2</v>
      </c>
      <c r="N31" s="11"/>
      <c r="O31" s="11"/>
      <c r="P31" s="47"/>
      <c r="R31" s="11"/>
      <c r="S31" s="11"/>
      <c r="T31" s="114"/>
      <c r="U31" s="96" t="s">
        <v>52</v>
      </c>
      <c r="V31" s="97">
        <v>776.44919707000008</v>
      </c>
      <c r="W31" s="97">
        <v>808.38930711000012</v>
      </c>
      <c r="X31" s="114"/>
    </row>
    <row r="32" spans="2:25" x14ac:dyDescent="0.25">
      <c r="B32" s="32"/>
      <c r="C32" s="11"/>
      <c r="D32" s="11"/>
      <c r="E32" s="126" t="s">
        <v>25</v>
      </c>
      <c r="F32" s="126"/>
      <c r="G32" s="126"/>
      <c r="H32" s="35">
        <f>+Cajamarca!H16+'La Libertad'!H16+Lambayeque!H16+Piura!H16+Tumbes!H16</f>
        <v>276.99967862999995</v>
      </c>
      <c r="I32" s="44">
        <f t="shared" si="2"/>
        <v>7.6282246042530602E-2</v>
      </c>
      <c r="J32" s="35">
        <f>+Cajamarca!J16+'La Libertad'!J16+Lambayeque!J16+Piura!J16+Tumbes!J16</f>
        <v>303.27850333999993</v>
      </c>
      <c r="K32" s="44">
        <f t="shared" si="2"/>
        <v>8.3675705806185691E-2</v>
      </c>
      <c r="L32" s="35">
        <f t="shared" si="3"/>
        <v>-26.278824709999981</v>
      </c>
      <c r="M32" s="44">
        <f t="shared" si="4"/>
        <v>-8.6649150601153191E-2</v>
      </c>
      <c r="N32" s="11"/>
      <c r="O32" s="11"/>
      <c r="P32" s="47"/>
      <c r="R32" s="11"/>
      <c r="S32" s="11"/>
      <c r="T32" s="114"/>
      <c r="U32" s="96" t="s">
        <v>53</v>
      </c>
      <c r="V32" s="97">
        <v>303.27850333999993</v>
      </c>
      <c r="W32" s="97">
        <v>276.99967862999995</v>
      </c>
      <c r="X32" s="114"/>
    </row>
    <row r="33" spans="2:25" x14ac:dyDescent="0.25">
      <c r="B33" s="32"/>
      <c r="C33" s="11"/>
      <c r="D33" s="11"/>
      <c r="E33" s="139" t="s">
        <v>31</v>
      </c>
      <c r="F33" s="139"/>
      <c r="G33" s="139"/>
      <c r="H33" s="34">
        <f>+Cajamarca!H17+'La Libertad'!H17+Lambayeque!H17+Piura!H17+Tumbes!H17</f>
        <v>1574.1336233600002</v>
      </c>
      <c r="I33" s="29">
        <f t="shared" si="2"/>
        <v>0.43349670640362564</v>
      </c>
      <c r="J33" s="34">
        <f>+Cajamarca!J17+'La Libertad'!J17+Lambayeque!J17+Piura!J17+Tumbes!J17</f>
        <v>1602.0162958599999</v>
      </c>
      <c r="K33" s="29">
        <f t="shared" si="2"/>
        <v>0.44200245910214042</v>
      </c>
      <c r="L33" s="37">
        <f t="shared" si="3"/>
        <v>-27.882672499999671</v>
      </c>
      <c r="M33" s="29">
        <f t="shared" si="4"/>
        <v>-1.7404737125368386E-2</v>
      </c>
      <c r="N33" s="11"/>
      <c r="O33" s="11"/>
      <c r="P33" s="47"/>
      <c r="R33" s="11"/>
      <c r="S33" s="11"/>
      <c r="T33" s="114"/>
      <c r="U33" s="96" t="s">
        <v>54</v>
      </c>
      <c r="V33" s="97">
        <v>437.15878680000009</v>
      </c>
      <c r="W33" s="97">
        <v>430.68949443000002</v>
      </c>
      <c r="X33" s="117"/>
      <c r="Y33" s="11"/>
    </row>
    <row r="34" spans="2:25" x14ac:dyDescent="0.25">
      <c r="B34" s="32"/>
      <c r="C34" s="11"/>
      <c r="D34" s="11"/>
      <c r="E34" s="126" t="s">
        <v>10</v>
      </c>
      <c r="F34" s="126"/>
      <c r="G34" s="126"/>
      <c r="H34" s="36">
        <f>+Cajamarca!H18+'La Libertad'!H18+Lambayeque!H18+Piura!H18+Tumbes!H18</f>
        <v>1533.4970773299999</v>
      </c>
      <c r="I34" s="25">
        <f>+W30/H$37</f>
        <v>0.42230591001746914</v>
      </c>
      <c r="J34" s="36">
        <f>+Cajamarca!J18+'La Libertad'!J18+Lambayeque!J18+Piura!J18+Tumbes!J18</f>
        <v>1560.4355609300001</v>
      </c>
      <c r="K34" s="25">
        <f t="shared" si="2"/>
        <v>0.43053017437081192</v>
      </c>
      <c r="L34" s="38">
        <f>+W30-J34</f>
        <v>-26.938483600000154</v>
      </c>
      <c r="M34" s="25">
        <f>+W30/J34-1</f>
        <v>-1.7263438667050823E-2</v>
      </c>
      <c r="N34" s="11"/>
      <c r="O34" s="11"/>
      <c r="P34" s="47"/>
      <c r="R34" s="11"/>
      <c r="S34" s="11"/>
      <c r="T34" s="114"/>
      <c r="U34" s="114"/>
      <c r="V34" s="114"/>
      <c r="W34" s="114"/>
      <c r="X34" s="117"/>
      <c r="Y34" s="11"/>
    </row>
    <row r="35" spans="2:25" x14ac:dyDescent="0.25">
      <c r="B35" s="32"/>
      <c r="C35" s="11"/>
      <c r="D35" s="11"/>
      <c r="E35" s="126" t="s">
        <v>11</v>
      </c>
      <c r="F35" s="126"/>
      <c r="G35" s="126"/>
      <c r="H35" s="36">
        <f>+Cajamarca!H19+'La Libertad'!H19+Lambayeque!H19+Piura!H19+Tumbes!H19</f>
        <v>40.636546029999998</v>
      </c>
      <c r="I35" s="25">
        <f t="shared" si="2"/>
        <v>1.1190796386156374E-2</v>
      </c>
      <c r="J35" s="36">
        <f>+Cajamarca!J19+'La Libertad'!J19+Lambayeque!J19+Piura!J19+Tumbes!J19</f>
        <v>41.580734929999998</v>
      </c>
      <c r="K35" s="25">
        <f t="shared" si="2"/>
        <v>1.1472284731328592E-2</v>
      </c>
      <c r="L35" s="38">
        <f t="shared" si="3"/>
        <v>-0.94418890000000033</v>
      </c>
      <c r="M35" s="25">
        <f t="shared" si="4"/>
        <v>-2.2707364398188656E-2</v>
      </c>
      <c r="N35" s="11"/>
      <c r="O35" s="11"/>
      <c r="P35" s="47"/>
      <c r="R35" s="11"/>
      <c r="S35" s="11"/>
      <c r="T35" s="114"/>
      <c r="U35" s="114"/>
      <c r="V35" s="114"/>
      <c r="W35" s="114"/>
      <c r="X35" s="117"/>
      <c r="Y35" s="11"/>
    </row>
    <row r="36" spans="2:25" x14ac:dyDescent="0.25">
      <c r="B36" s="32"/>
      <c r="C36" s="11"/>
      <c r="D36" s="11"/>
      <c r="E36" s="139" t="s">
        <v>12</v>
      </c>
      <c r="F36" s="139"/>
      <c r="G36" s="139"/>
      <c r="H36" s="34">
        <f>+Cajamarca!H20+'La Libertad'!H20+Lambayeque!H20+Piura!H20+Tumbes!H20</f>
        <v>430.68949443000002</v>
      </c>
      <c r="I36" s="29">
        <f t="shared" si="2"/>
        <v>0.11860649855094882</v>
      </c>
      <c r="J36" s="34">
        <f>+Cajamarca!J20+'La Libertad'!J20+Lambayeque!J20+Piura!J20+Tumbes!J20</f>
        <v>437.15878680000009</v>
      </c>
      <c r="K36" s="29">
        <f t="shared" si="2"/>
        <v>0.12061379106008439</v>
      </c>
      <c r="L36" s="37">
        <f t="shared" si="3"/>
        <v>-6.469292370000062</v>
      </c>
      <c r="M36" s="29">
        <f t="shared" si="4"/>
        <v>-1.4798495570351511E-2</v>
      </c>
      <c r="N36" s="11"/>
      <c r="O36" s="11"/>
      <c r="P36" s="47"/>
      <c r="R36" s="11"/>
      <c r="S36" s="11"/>
      <c r="T36" s="11"/>
      <c r="U36" s="11"/>
      <c r="V36" s="11"/>
      <c r="W36" s="94"/>
      <c r="X36" s="11"/>
      <c r="Y36" s="11"/>
    </row>
    <row r="37" spans="2:25" x14ac:dyDescent="0.25">
      <c r="B37" s="32"/>
      <c r="C37" s="11"/>
      <c r="D37" s="11"/>
      <c r="E37" s="141" t="s">
        <v>16</v>
      </c>
      <c r="F37" s="142"/>
      <c r="G37" s="143"/>
      <c r="H37" s="59">
        <f>+Cajamarca!H21+'La Libertad'!H21+Lambayeque!H21+Piura!H21+Tumbes!H21</f>
        <v>3631.2470201200003</v>
      </c>
      <c r="I37" s="26">
        <f t="shared" si="2"/>
        <v>1</v>
      </c>
      <c r="J37" s="59">
        <f>+Cajamarca!J21+'La Libertad'!J21+Lambayeque!J21+Piura!J21+Tumbes!J21</f>
        <v>3624.4510926799999</v>
      </c>
      <c r="K37" s="26">
        <f t="shared" si="2"/>
        <v>1</v>
      </c>
      <c r="L37" s="60">
        <f t="shared" si="3"/>
        <v>6.7959274400004688</v>
      </c>
      <c r="M37" s="26">
        <f t="shared" si="4"/>
        <v>1.8750225251282782E-3</v>
      </c>
      <c r="N37" s="11"/>
      <c r="O37" s="11"/>
      <c r="P37" s="47"/>
      <c r="R37" s="11"/>
      <c r="S37" s="11"/>
      <c r="X37" s="11"/>
      <c r="Y37" s="11"/>
    </row>
    <row r="38" spans="2:25" x14ac:dyDescent="0.25">
      <c r="B38" s="32"/>
      <c r="C38" s="11"/>
      <c r="D38" s="11"/>
      <c r="E38" s="43" t="s">
        <v>34</v>
      </c>
      <c r="F38" s="39"/>
      <c r="G38" s="39"/>
      <c r="H38" s="40"/>
      <c r="I38" s="41"/>
      <c r="J38" s="40"/>
      <c r="K38" s="41"/>
      <c r="L38" s="42"/>
      <c r="M38" s="41"/>
      <c r="N38" s="11"/>
      <c r="O38" s="11"/>
      <c r="P38" s="47"/>
      <c r="R38" s="11"/>
      <c r="S38" s="11"/>
      <c r="T38" s="11"/>
      <c r="U38" s="11"/>
      <c r="V38" s="11"/>
      <c r="W38" s="11"/>
      <c r="X38" s="11"/>
      <c r="Y38" s="11"/>
    </row>
    <row r="39" spans="2:25" x14ac:dyDescent="0.25">
      <c r="B39" s="32"/>
      <c r="C39" s="11"/>
      <c r="D39" s="11"/>
      <c r="E39" s="144" t="s">
        <v>78</v>
      </c>
      <c r="F39" s="144"/>
      <c r="G39" s="144"/>
      <c r="H39" s="144"/>
      <c r="I39" s="144"/>
      <c r="J39" s="144"/>
      <c r="K39" s="144"/>
      <c r="L39" s="144"/>
      <c r="M39" s="144"/>
      <c r="N39" s="11"/>
      <c r="O39" s="11"/>
      <c r="P39" s="47"/>
      <c r="R39" s="11"/>
      <c r="S39" s="11"/>
      <c r="T39" s="11"/>
      <c r="U39" s="11"/>
      <c r="V39" s="11"/>
      <c r="W39" s="11"/>
      <c r="X39" s="11"/>
      <c r="Y39" s="11"/>
    </row>
    <row r="40" spans="2:25" x14ac:dyDescent="0.25">
      <c r="B40" s="22"/>
      <c r="C40" s="23"/>
      <c r="D40" s="23"/>
      <c r="E40" s="23"/>
      <c r="F40" s="33"/>
      <c r="G40" s="33"/>
      <c r="H40" s="33"/>
      <c r="I40" s="33"/>
      <c r="J40" s="33"/>
      <c r="K40" s="33"/>
      <c r="L40" s="23"/>
      <c r="M40" s="23"/>
      <c r="N40" s="23"/>
      <c r="O40" s="23"/>
      <c r="P40" s="48"/>
      <c r="R40" s="11"/>
      <c r="S40" s="11"/>
      <c r="T40" s="11"/>
      <c r="U40" s="11"/>
      <c r="V40" s="11"/>
      <c r="W40" s="11"/>
      <c r="X40" s="11"/>
      <c r="Y40" s="11"/>
    </row>
    <row r="41" spans="2:25" x14ac:dyDescent="0.25">
      <c r="F41" s="8"/>
      <c r="G41" s="8"/>
      <c r="H41" s="8"/>
      <c r="I41" s="8"/>
      <c r="J41" s="8"/>
      <c r="K41" s="8"/>
    </row>
    <row r="43" spans="2:25" x14ac:dyDescent="0.25">
      <c r="B43" s="30" t="s">
        <v>56</v>
      </c>
      <c r="C43" s="12"/>
      <c r="D43" s="12"/>
      <c r="E43" s="12"/>
      <c r="F43" s="12"/>
      <c r="G43" s="13"/>
      <c r="H43" s="13"/>
      <c r="I43" s="13"/>
      <c r="J43" s="13"/>
      <c r="K43" s="13"/>
      <c r="L43" s="13"/>
      <c r="M43" s="13"/>
      <c r="N43" s="13"/>
      <c r="O43" s="13"/>
      <c r="P43" s="46"/>
      <c r="S43" s="114"/>
      <c r="T43" s="114"/>
      <c r="U43" s="114"/>
      <c r="V43" s="114"/>
      <c r="W43" s="114"/>
      <c r="X43" s="114"/>
      <c r="Y43" s="114"/>
    </row>
    <row r="44" spans="2:25" x14ac:dyDescent="0.25">
      <c r="B44" s="31"/>
      <c r="C44" s="128" t="str">
        <f>+CONCATENATE("Durante el  2016 los impuestos a la producción y consumo representaron  ",FIXED(I60*100,1),"% del total recaudado, casi en su totalidad por el Impuesto General a las Ventas (IGV). Mientras que el Impuesto a la Renta de Tercera Categoría Alcanzó una participación de ",FIXED(I53*100,1),"% y el Impuesto de Quinta Categoría de ",FIXED(I55*100,1),"%, entre las principales.")</f>
        <v>Durante el  2016 los impuestos a la producción y consumo representaron  43.3% del total recaudado, casi en su totalidad por el Impuesto General a las Ventas (IGV). Mientras que el Impuesto a la Renta de Tercera Categoría Alcanzó una participación de 22.3% y el Impuesto de Quinta Categoría de 7.6%, entre las principales.</v>
      </c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47"/>
      <c r="S44" s="114"/>
      <c r="T44" s="114"/>
      <c r="U44" s="114"/>
      <c r="V44" s="114"/>
      <c r="W44" s="114"/>
      <c r="X44" s="114"/>
      <c r="Y44" s="114"/>
    </row>
    <row r="45" spans="2:25" x14ac:dyDescent="0.25">
      <c r="B45" s="32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47"/>
      <c r="S45" s="114"/>
      <c r="T45" s="114"/>
      <c r="U45" s="114"/>
      <c r="V45" s="114"/>
      <c r="W45" s="114"/>
      <c r="X45" s="114"/>
      <c r="Y45" s="114"/>
    </row>
    <row r="46" spans="2:25" x14ac:dyDescent="0.25">
      <c r="B46" s="32"/>
      <c r="C46" s="11"/>
      <c r="D46" s="11"/>
      <c r="E46" s="129" t="s">
        <v>32</v>
      </c>
      <c r="F46" s="129"/>
      <c r="G46" s="129"/>
      <c r="H46" s="129"/>
      <c r="I46" s="129"/>
      <c r="J46" s="129"/>
      <c r="K46" s="129"/>
      <c r="L46" s="129"/>
      <c r="M46" s="129"/>
      <c r="N46" s="11"/>
      <c r="O46" s="11"/>
      <c r="P46" s="47"/>
      <c r="S46" s="114"/>
      <c r="T46" s="114"/>
      <c r="U46" s="114"/>
      <c r="V46" s="114"/>
      <c r="W46" s="114"/>
      <c r="X46" s="114"/>
      <c r="Y46" s="114"/>
    </row>
    <row r="47" spans="2:25" x14ac:dyDescent="0.25">
      <c r="B47" s="32"/>
      <c r="C47" s="11"/>
      <c r="D47" s="11"/>
      <c r="E47" s="124"/>
      <c r="F47" s="124"/>
      <c r="G47" s="124"/>
      <c r="H47" s="124"/>
      <c r="I47" s="124"/>
      <c r="J47" s="124"/>
      <c r="K47" s="124"/>
      <c r="L47" s="124"/>
      <c r="M47" s="124"/>
      <c r="N47" s="11"/>
      <c r="O47" s="11"/>
      <c r="P47" s="47"/>
      <c r="S47" s="114"/>
      <c r="T47" s="114"/>
      <c r="U47" s="114"/>
      <c r="V47" s="90"/>
      <c r="W47" s="90"/>
      <c r="X47" s="90"/>
      <c r="Y47" s="114"/>
    </row>
    <row r="48" spans="2:25" x14ac:dyDescent="0.25">
      <c r="B48" s="32"/>
      <c r="C48" s="11"/>
      <c r="D48" s="11"/>
      <c r="E48" s="130" t="s">
        <v>21</v>
      </c>
      <c r="F48" s="131"/>
      <c r="G48" s="132"/>
      <c r="H48" s="136">
        <v>2016</v>
      </c>
      <c r="I48" s="136"/>
      <c r="J48" s="136">
        <v>2015</v>
      </c>
      <c r="K48" s="136"/>
      <c r="L48" s="137" t="s">
        <v>29</v>
      </c>
      <c r="M48" s="137"/>
      <c r="N48" s="11"/>
      <c r="O48" s="11"/>
      <c r="P48" s="47"/>
      <c r="S48" s="114"/>
      <c r="T48" s="90"/>
      <c r="U48" s="90">
        <v>2016</v>
      </c>
      <c r="V48" s="90"/>
      <c r="W48" s="90"/>
      <c r="X48" s="90">
        <v>2016</v>
      </c>
      <c r="Y48" s="114"/>
    </row>
    <row r="49" spans="2:25" x14ac:dyDescent="0.25">
      <c r="B49" s="32"/>
      <c r="C49" s="11"/>
      <c r="D49" s="11"/>
      <c r="E49" s="145"/>
      <c r="F49" s="146"/>
      <c r="G49" s="147"/>
      <c r="H49" s="49" t="s">
        <v>20</v>
      </c>
      <c r="I49" s="49" t="s">
        <v>27</v>
      </c>
      <c r="J49" s="49" t="s">
        <v>20</v>
      </c>
      <c r="K49" s="49" t="s">
        <v>27</v>
      </c>
      <c r="L49" s="49" t="s">
        <v>20</v>
      </c>
      <c r="M49" s="49" t="s">
        <v>28</v>
      </c>
      <c r="N49" s="11"/>
      <c r="O49" s="11"/>
      <c r="P49" s="47"/>
      <c r="S49" s="114"/>
      <c r="T49" s="98" t="s">
        <v>24</v>
      </c>
      <c r="U49" s="92">
        <v>808.38930711000012</v>
      </c>
      <c r="V49" s="90"/>
      <c r="W49" s="98" t="s">
        <v>13</v>
      </c>
      <c r="X49" s="118">
        <v>1626.4239023299997</v>
      </c>
      <c r="Y49" s="114"/>
    </row>
    <row r="50" spans="2:25" x14ac:dyDescent="0.25">
      <c r="B50" s="32"/>
      <c r="C50" s="50"/>
      <c r="D50" s="51"/>
      <c r="E50" s="148" t="s">
        <v>0</v>
      </c>
      <c r="F50" s="148"/>
      <c r="G50" s="148"/>
      <c r="H50" s="58">
        <f>+Cajamarca!H34+'La Libertad'!H34+Lambayeque!H34+Piura!H34+Tumbes!H34</f>
        <v>1626.4239023299997</v>
      </c>
      <c r="I50" s="56">
        <f>+H50/H$66</f>
        <v>0.44789679504542546</v>
      </c>
      <c r="J50" s="58">
        <f>+Cajamarca!J34+'La Libertad'!J34+Lambayeque!J34+Piura!J34+Tumbes!J34</f>
        <v>1585.2760100199998</v>
      </c>
      <c r="K50" s="56">
        <f>+J50/J$66</f>
        <v>0.43738374983777512</v>
      </c>
      <c r="L50" s="57">
        <f>+H50-J50</f>
        <v>41.147892309999861</v>
      </c>
      <c r="M50" s="56">
        <f>+H50/J50-1</f>
        <v>2.595629533905619E-2</v>
      </c>
      <c r="N50" s="11"/>
      <c r="O50" s="11"/>
      <c r="P50" s="47"/>
      <c r="S50" s="114"/>
      <c r="T50" s="98" t="s">
        <v>25</v>
      </c>
      <c r="U50" s="92">
        <v>276.99967862999995</v>
      </c>
      <c r="V50" s="90"/>
      <c r="W50" s="98" t="s">
        <v>14</v>
      </c>
      <c r="X50" s="118">
        <v>1533.4970773299999</v>
      </c>
      <c r="Y50" s="114"/>
    </row>
    <row r="51" spans="2:25" x14ac:dyDescent="0.25">
      <c r="B51" s="32"/>
      <c r="C51" s="52"/>
      <c r="D51" s="53"/>
      <c r="E51" s="140" t="s">
        <v>5</v>
      </c>
      <c r="F51" s="140"/>
      <c r="G51" s="140"/>
      <c r="H51" s="54">
        <f>+Cajamarca!H35+'La Libertad'!H35+Lambayeque!H35+Piura!H35+Tumbes!H35</f>
        <v>46.301673010000002</v>
      </c>
      <c r="I51" s="44">
        <f t="shared" ref="I51:K66" si="5">+H51/H$66</f>
        <v>1.2750901481901909E-2</v>
      </c>
      <c r="J51" s="54">
        <f>+Cajamarca!J35+'La Libertad'!J35+Lambayeque!J35+Piura!J35+Tumbes!J35</f>
        <v>41.66435688</v>
      </c>
      <c r="K51" s="44">
        <f t="shared" si="5"/>
        <v>1.1495356349033377E-2</v>
      </c>
      <c r="L51" s="35">
        <f t="shared" ref="L51:L66" si="6">+H51-J51</f>
        <v>4.6373161300000021</v>
      </c>
      <c r="M51" s="44">
        <f t="shared" ref="M51:M66" si="7">+H51/J51-1</f>
        <v>0.11130175711954982</v>
      </c>
      <c r="N51" s="11"/>
      <c r="O51" s="11"/>
      <c r="P51" s="47"/>
      <c r="S51" s="114"/>
      <c r="T51" s="98" t="s">
        <v>58</v>
      </c>
      <c r="U51" s="92">
        <v>224.03111865000002</v>
      </c>
      <c r="V51" s="90"/>
      <c r="W51" s="98" t="s">
        <v>12</v>
      </c>
      <c r="X51" s="118">
        <v>430.68949443000002</v>
      </c>
      <c r="Y51" s="114"/>
    </row>
    <row r="52" spans="2:25" x14ac:dyDescent="0.25">
      <c r="B52" s="32"/>
      <c r="C52" s="52"/>
      <c r="D52" s="53"/>
      <c r="E52" s="140" t="s">
        <v>6</v>
      </c>
      <c r="F52" s="140"/>
      <c r="G52" s="140"/>
      <c r="H52" s="54">
        <f>+Cajamarca!H36+'La Libertad'!H36+Lambayeque!H36+Piura!H36+Tumbes!H36</f>
        <v>66.460304289999996</v>
      </c>
      <c r="I52" s="44">
        <f t="shared" si="5"/>
        <v>1.8302336338386505E-2</v>
      </c>
      <c r="J52" s="54">
        <f>+Cajamarca!J36+'La Libertad'!J36+Lambayeque!J36+Piura!J36+Tumbes!J36</f>
        <v>63.816941139999997</v>
      </c>
      <c r="K52" s="44">
        <f t="shared" si="5"/>
        <v>1.7607339568986247E-2</v>
      </c>
      <c r="L52" s="35">
        <f t="shared" si="6"/>
        <v>2.643363149999999</v>
      </c>
      <c r="M52" s="44">
        <f t="shared" si="7"/>
        <v>4.1421025558104674E-2</v>
      </c>
      <c r="N52" s="11"/>
      <c r="O52" s="11"/>
      <c r="P52" s="47"/>
      <c r="S52" s="114"/>
      <c r="T52" s="98" t="s">
        <v>59</v>
      </c>
      <c r="U52" s="92">
        <v>66.460304289999996</v>
      </c>
      <c r="V52" s="90"/>
      <c r="W52" s="98" t="s">
        <v>15</v>
      </c>
      <c r="X52" s="118">
        <v>40.636546029999998</v>
      </c>
      <c r="Y52" s="114"/>
    </row>
    <row r="53" spans="2:25" x14ac:dyDescent="0.25">
      <c r="B53" s="32"/>
      <c r="C53" s="52"/>
      <c r="D53" s="53"/>
      <c r="E53" s="140" t="s">
        <v>1</v>
      </c>
      <c r="F53" s="140"/>
      <c r="G53" s="140"/>
      <c r="H53" s="54">
        <f>+Cajamarca!H37+'La Libertad'!H37+Lambayeque!H37+Piura!H37+Tumbes!H37</f>
        <v>808.38930711000012</v>
      </c>
      <c r="I53" s="44">
        <f t="shared" si="5"/>
        <v>0.22262030168448457</v>
      </c>
      <c r="J53" s="54">
        <f>+Cajamarca!J37+'La Libertad'!J37+Lambayeque!J37+Piura!J37+Tumbes!J37</f>
        <v>776.44919707000008</v>
      </c>
      <c r="K53" s="44">
        <f t="shared" si="5"/>
        <v>0.21422532052870832</v>
      </c>
      <c r="L53" s="35">
        <f t="shared" si="6"/>
        <v>31.940110040000036</v>
      </c>
      <c r="M53" s="44">
        <f t="shared" si="7"/>
        <v>4.1136123471476216E-2</v>
      </c>
      <c r="N53" s="11"/>
      <c r="O53" s="11"/>
      <c r="P53" s="47"/>
      <c r="S53" s="114"/>
      <c r="T53" s="98" t="s">
        <v>60</v>
      </c>
      <c r="U53" s="92">
        <v>47.901836590000002</v>
      </c>
      <c r="V53" s="90"/>
      <c r="W53" s="90"/>
      <c r="X53" s="90"/>
      <c r="Y53" s="114"/>
    </row>
    <row r="54" spans="2:25" x14ac:dyDescent="0.25">
      <c r="B54" s="32"/>
      <c r="C54" s="52"/>
      <c r="D54" s="53"/>
      <c r="E54" s="140" t="s">
        <v>4</v>
      </c>
      <c r="F54" s="140"/>
      <c r="G54" s="140"/>
      <c r="H54" s="54">
        <f>+Cajamarca!H38+'La Libertad'!H38+Lambayeque!H38+Piura!H38+Tumbes!H38</f>
        <v>47.901836590000002</v>
      </c>
      <c r="I54" s="44">
        <f t="shared" si="5"/>
        <v>1.3191566512711935E-2</v>
      </c>
      <c r="J54" s="54">
        <f>+Cajamarca!J38+'La Libertad'!J38+Lambayeque!J38+Piura!J38+Tumbes!J38</f>
        <v>44.344867380000011</v>
      </c>
      <c r="K54" s="44">
        <f t="shared" si="5"/>
        <v>1.2234919508104172E-2</v>
      </c>
      <c r="L54" s="35">
        <f t="shared" si="6"/>
        <v>3.5569692099999912</v>
      </c>
      <c r="M54" s="44">
        <f t="shared" si="7"/>
        <v>8.0211519847823931E-2</v>
      </c>
      <c r="N54" s="11"/>
      <c r="O54" s="11"/>
      <c r="P54" s="47"/>
      <c r="S54" s="114"/>
      <c r="T54" s="98" t="s">
        <v>79</v>
      </c>
      <c r="U54" s="92">
        <f>+SUM(U55:U58)</f>
        <v>202.64165706</v>
      </c>
      <c r="V54" s="114"/>
      <c r="W54" s="114"/>
      <c r="X54" s="114"/>
      <c r="Y54" s="114"/>
    </row>
    <row r="55" spans="2:25" x14ac:dyDescent="0.25">
      <c r="B55" s="32"/>
      <c r="C55" s="52"/>
      <c r="D55" s="53"/>
      <c r="E55" s="140" t="s">
        <v>2</v>
      </c>
      <c r="F55" s="140"/>
      <c r="G55" s="140"/>
      <c r="H55" s="54">
        <f>+Cajamarca!H39+'La Libertad'!H39+Lambayeque!H39+Piura!H39+Tumbes!H39</f>
        <v>276.99967862999995</v>
      </c>
      <c r="I55" s="44">
        <f t="shared" si="5"/>
        <v>7.6282246042530602E-2</v>
      </c>
      <c r="J55" s="54">
        <f>+Cajamarca!J39+'La Libertad'!J39+Lambayeque!J39+Piura!J39+Tumbes!J39</f>
        <v>303.27850333999993</v>
      </c>
      <c r="K55" s="44">
        <f t="shared" si="5"/>
        <v>8.3675705806185691E-2</v>
      </c>
      <c r="L55" s="35">
        <f t="shared" si="6"/>
        <v>-26.278824709999981</v>
      </c>
      <c r="M55" s="44">
        <f t="shared" si="7"/>
        <v>-8.6649150601153191E-2</v>
      </c>
      <c r="N55" s="11"/>
      <c r="O55" s="11"/>
      <c r="P55" s="47"/>
      <c r="S55" s="114"/>
      <c r="T55" s="90" t="s">
        <v>5</v>
      </c>
      <c r="U55" s="92">
        <v>46.301673010000002</v>
      </c>
      <c r="V55" s="114"/>
      <c r="W55" s="114"/>
      <c r="X55" s="114"/>
      <c r="Y55" s="114"/>
    </row>
    <row r="56" spans="2:25" x14ac:dyDescent="0.25">
      <c r="B56" s="32"/>
      <c r="C56" s="52"/>
      <c r="D56" s="53"/>
      <c r="E56" s="140" t="s">
        <v>7</v>
      </c>
      <c r="F56" s="140"/>
      <c r="G56" s="140"/>
      <c r="H56" s="54">
        <f>+Cajamarca!H40+'La Libertad'!H40+Lambayeque!H40+Piura!H40+Tumbes!H40</f>
        <v>39.768760909999997</v>
      </c>
      <c r="I56" s="44">
        <f t="shared" si="5"/>
        <v>1.0951819220683525E-2</v>
      </c>
      <c r="J56" s="54">
        <f>+Cajamarca!J40+'La Libertad'!J40+Lambayeque!J40+Piura!J40+Tumbes!J40</f>
        <v>29.40530858</v>
      </c>
      <c r="K56" s="44">
        <f t="shared" si="5"/>
        <v>8.1130377616040784E-3</v>
      </c>
      <c r="L56" s="35">
        <f t="shared" si="6"/>
        <v>10.363452329999998</v>
      </c>
      <c r="M56" s="44">
        <f t="shared" si="7"/>
        <v>0.35243474156393284</v>
      </c>
      <c r="N56" s="11"/>
      <c r="O56" s="11"/>
      <c r="P56" s="47"/>
      <c r="S56" s="114"/>
      <c r="T56" s="98" t="s">
        <v>37</v>
      </c>
      <c r="U56" s="92">
        <v>41.462320200000008</v>
      </c>
      <c r="V56" s="114"/>
      <c r="W56" s="114"/>
      <c r="X56" s="114"/>
      <c r="Y56" s="114"/>
    </row>
    <row r="57" spans="2:25" x14ac:dyDescent="0.25">
      <c r="B57" s="32"/>
      <c r="C57" s="52"/>
      <c r="D57" s="53"/>
      <c r="E57" s="140" t="s">
        <v>3</v>
      </c>
      <c r="F57" s="140"/>
      <c r="G57" s="140"/>
      <c r="H57" s="54">
        <f>+Cajamarca!H41+'La Libertad'!H41+Lambayeque!H41+Piura!H41+Tumbes!H41</f>
        <v>224.03111865000002</v>
      </c>
      <c r="I57" s="44">
        <f t="shared" si="5"/>
        <v>6.1695367296328012E-2</v>
      </c>
      <c r="J57" s="54">
        <f>+Cajamarca!J41+'La Libertad'!J41+Lambayeque!J41+Piura!J41+Tumbes!J41</f>
        <v>245.46655141000002</v>
      </c>
      <c r="K57" s="44">
        <f t="shared" si="5"/>
        <v>6.7725165861873049E-2</v>
      </c>
      <c r="L57" s="35">
        <f t="shared" si="6"/>
        <v>-21.435432759999998</v>
      </c>
      <c r="M57" s="44">
        <f t="shared" si="7"/>
        <v>-8.7325269519905491E-2</v>
      </c>
      <c r="N57" s="11"/>
      <c r="O57" s="11"/>
      <c r="P57" s="47"/>
      <c r="S57" s="114"/>
      <c r="T57" s="98" t="s">
        <v>7</v>
      </c>
      <c r="U57" s="92">
        <v>39.768760909999997</v>
      </c>
      <c r="V57" s="114"/>
      <c r="W57" s="114"/>
      <c r="X57" s="114"/>
      <c r="Y57" s="114"/>
    </row>
    <row r="58" spans="2:25" x14ac:dyDescent="0.25">
      <c r="B58" s="32"/>
      <c r="C58" s="52"/>
      <c r="D58" s="53"/>
      <c r="E58" s="140" t="s">
        <v>37</v>
      </c>
      <c r="F58" s="140"/>
      <c r="G58" s="140"/>
      <c r="H58" s="54">
        <f>+Cajamarca!H42+'La Libertad'!H42+Lambayeque!H42+Piura!H42+Tumbes!H42</f>
        <v>41.462320200000008</v>
      </c>
      <c r="I58" s="44">
        <f t="shared" si="5"/>
        <v>1.1418204261584446E-2</v>
      </c>
      <c r="J58" s="54">
        <f>+Cajamarca!J42+'La Libertad'!J42+Lambayeque!J42+Piura!J42+Tumbes!J42</f>
        <v>38.505183520000003</v>
      </c>
      <c r="K58" s="44">
        <f t="shared" si="5"/>
        <v>1.0623728265437405E-2</v>
      </c>
      <c r="L58" s="35">
        <f t="shared" si="6"/>
        <v>2.957136680000005</v>
      </c>
      <c r="M58" s="44">
        <f t="shared" si="7"/>
        <v>7.6798405037182604E-2</v>
      </c>
      <c r="N58" s="11"/>
      <c r="O58" s="11"/>
      <c r="P58" s="47"/>
      <c r="S58" s="114"/>
      <c r="T58" s="98" t="s">
        <v>79</v>
      </c>
      <c r="U58" s="92">
        <v>75.108902939999993</v>
      </c>
      <c r="V58" s="114"/>
      <c r="W58" s="114"/>
      <c r="X58" s="114"/>
      <c r="Y58" s="114"/>
    </row>
    <row r="59" spans="2:25" x14ac:dyDescent="0.25">
      <c r="B59" s="32"/>
      <c r="C59" s="52"/>
      <c r="D59" s="53"/>
      <c r="E59" s="140" t="s">
        <v>8</v>
      </c>
      <c r="F59" s="140"/>
      <c r="G59" s="140"/>
      <c r="H59" s="54">
        <f>+Cajamarca!H43+'La Libertad'!H43+Lambayeque!H43+Piura!H43+Tumbes!H43</f>
        <v>75.108902939999993</v>
      </c>
      <c r="I59" s="44">
        <f t="shared" si="5"/>
        <v>2.0684052206814039E-2</v>
      </c>
      <c r="J59" s="54">
        <f>+Cajamarca!J43+'La Libertad'!J43+Lambayeque!J43+Piura!J43+Tumbes!J43</f>
        <v>42.345100699999996</v>
      </c>
      <c r="K59" s="44">
        <f t="shared" si="5"/>
        <v>1.1683176187842856E-2</v>
      </c>
      <c r="L59" s="35">
        <f t="shared" si="6"/>
        <v>32.763802239999997</v>
      </c>
      <c r="M59" s="44">
        <f t="shared" si="7"/>
        <v>0.77373301039286457</v>
      </c>
      <c r="N59" s="11"/>
      <c r="O59" s="11"/>
      <c r="P59" s="47"/>
      <c r="S59" s="114"/>
      <c r="V59" s="114"/>
      <c r="W59" s="114"/>
      <c r="X59" s="114"/>
      <c r="Y59" s="114"/>
    </row>
    <row r="60" spans="2:25" x14ac:dyDescent="0.25">
      <c r="B60" s="32"/>
      <c r="C60" s="50"/>
      <c r="D60" s="51"/>
      <c r="E60" s="148" t="s">
        <v>9</v>
      </c>
      <c r="F60" s="148"/>
      <c r="G60" s="148"/>
      <c r="H60" s="58">
        <f>+Cajamarca!H44+'La Libertad'!H44+Lambayeque!H44+Piura!H44+Tumbes!H44</f>
        <v>1574.1336233600002</v>
      </c>
      <c r="I60" s="56">
        <f t="shared" si="5"/>
        <v>0.43349670640362564</v>
      </c>
      <c r="J60" s="58">
        <f>+Cajamarca!J44+'La Libertad'!J44+Lambayeque!J44+Piura!J44+Tumbes!J44</f>
        <v>1602.0162958599999</v>
      </c>
      <c r="K60" s="56">
        <f t="shared" si="5"/>
        <v>0.44200245910214042</v>
      </c>
      <c r="L60" s="57">
        <f t="shared" si="6"/>
        <v>-27.882672499999671</v>
      </c>
      <c r="M60" s="56">
        <f t="shared" si="7"/>
        <v>-1.7404737125368386E-2</v>
      </c>
      <c r="N60" s="11"/>
      <c r="O60" s="11"/>
      <c r="P60" s="47"/>
      <c r="S60" s="114"/>
      <c r="T60" s="114"/>
      <c r="U60" s="114"/>
      <c r="V60" s="114"/>
      <c r="W60" s="114"/>
      <c r="X60" s="114"/>
      <c r="Y60" s="114"/>
    </row>
    <row r="61" spans="2:25" x14ac:dyDescent="0.25">
      <c r="B61" s="32"/>
      <c r="C61" s="52"/>
      <c r="D61" s="53"/>
      <c r="E61" s="140" t="s">
        <v>17</v>
      </c>
      <c r="F61" s="140"/>
      <c r="G61" s="140"/>
      <c r="H61" s="54">
        <f>+Cajamarca!H45+'La Libertad'!H45+Lambayeque!H45+Piura!H45+Tumbes!H45</f>
        <v>1533.4970773299999</v>
      </c>
      <c r="I61" s="44">
        <f t="shared" si="5"/>
        <v>0.42230591001746914</v>
      </c>
      <c r="J61" s="54">
        <f>+Cajamarca!J45+'La Libertad'!J45+Lambayeque!J45+Piura!J45+Tumbes!J45</f>
        <v>1560.4355609300001</v>
      </c>
      <c r="K61" s="44">
        <f t="shared" si="5"/>
        <v>0.43053017437081192</v>
      </c>
      <c r="L61" s="35">
        <f t="shared" si="6"/>
        <v>-26.938483600000154</v>
      </c>
      <c r="M61" s="44">
        <f t="shared" si="7"/>
        <v>-1.7263438667050823E-2</v>
      </c>
      <c r="N61" s="11"/>
      <c r="O61" s="11"/>
      <c r="P61" s="47"/>
    </row>
    <row r="62" spans="2:25" x14ac:dyDescent="0.25">
      <c r="B62" s="32"/>
      <c r="C62" s="52"/>
      <c r="D62" s="53"/>
      <c r="E62" s="140" t="s">
        <v>18</v>
      </c>
      <c r="F62" s="140"/>
      <c r="G62" s="140"/>
      <c r="H62" s="54">
        <f>+Cajamarca!H46+'La Libertad'!H46+Lambayeque!H46+Piura!H46+Tumbes!H46</f>
        <v>40.636546029999998</v>
      </c>
      <c r="I62" s="44">
        <f t="shared" si="5"/>
        <v>1.1190796386156374E-2</v>
      </c>
      <c r="J62" s="54">
        <f>+Cajamarca!J46+'La Libertad'!J46+Lambayeque!J46+Piura!J46+Tumbes!J46</f>
        <v>41.580734929999998</v>
      </c>
      <c r="K62" s="44">
        <f t="shared" si="5"/>
        <v>1.1472284731328592E-2</v>
      </c>
      <c r="L62" s="35">
        <f t="shared" si="6"/>
        <v>-0.94418890000000033</v>
      </c>
      <c r="M62" s="44">
        <f t="shared" si="7"/>
        <v>-2.2707364398188656E-2</v>
      </c>
      <c r="N62" s="11"/>
      <c r="O62" s="11"/>
      <c r="P62" s="47"/>
      <c r="U62" s="85"/>
    </row>
    <row r="63" spans="2:25" x14ac:dyDescent="0.25">
      <c r="B63" s="32"/>
      <c r="C63" s="52"/>
      <c r="D63" s="53"/>
      <c r="E63" s="140" t="s">
        <v>38</v>
      </c>
      <c r="F63" s="140"/>
      <c r="G63" s="140"/>
      <c r="H63" s="54">
        <f>+Cajamarca!H47+'La Libertad'!H47+Lambayeque!H47+Piura!H47+Tumbes!H47</f>
        <v>0</v>
      </c>
      <c r="I63" s="44">
        <f t="shared" si="5"/>
        <v>0</v>
      </c>
      <c r="J63" s="54">
        <f>+Cajamarca!J47+'La Libertad'!J47+Lambayeque!J47+Piura!J47+Tumbes!J47</f>
        <v>0</v>
      </c>
      <c r="K63" s="44">
        <f t="shared" si="5"/>
        <v>0</v>
      </c>
      <c r="L63" s="35">
        <f t="shared" si="6"/>
        <v>0</v>
      </c>
      <c r="M63" s="44" t="e">
        <f t="shared" si="7"/>
        <v>#DIV/0!</v>
      </c>
      <c r="N63" s="11"/>
      <c r="O63" s="11"/>
      <c r="P63" s="47"/>
      <c r="U63" s="85"/>
    </row>
    <row r="64" spans="2:25" x14ac:dyDescent="0.25">
      <c r="B64" s="32"/>
      <c r="C64" s="52"/>
      <c r="D64" s="53"/>
      <c r="E64" s="140" t="s">
        <v>39</v>
      </c>
      <c r="F64" s="140"/>
      <c r="G64" s="140"/>
      <c r="H64" s="54">
        <f>+Cajamarca!H48+'La Libertad'!H48+Lambayeque!H48+Piura!H48+Tumbes!H48</f>
        <v>0</v>
      </c>
      <c r="I64" s="44">
        <f t="shared" si="5"/>
        <v>0</v>
      </c>
      <c r="J64" s="54">
        <f>+Cajamarca!J48+'La Libertad'!J48+Lambayeque!J48+Piura!J48+Tumbes!J48</f>
        <v>0</v>
      </c>
      <c r="K64" s="44">
        <f t="shared" si="5"/>
        <v>0</v>
      </c>
      <c r="L64" s="35">
        <f t="shared" si="6"/>
        <v>0</v>
      </c>
      <c r="M64" s="44" t="e">
        <f t="shared" si="7"/>
        <v>#DIV/0!</v>
      </c>
      <c r="N64" s="11"/>
      <c r="O64" s="11"/>
      <c r="P64" s="47"/>
    </row>
    <row r="65" spans="2:25" x14ac:dyDescent="0.25">
      <c r="B65" s="32"/>
      <c r="C65" s="50"/>
      <c r="D65" s="51"/>
      <c r="E65" s="150" t="s">
        <v>12</v>
      </c>
      <c r="F65" s="150"/>
      <c r="G65" s="150"/>
      <c r="H65" s="55">
        <f>+Cajamarca!H49+'La Libertad'!H49+Lambayeque!H49+Piura!H49+Tumbes!H49</f>
        <v>430.68949443000002</v>
      </c>
      <c r="I65" s="56">
        <f t="shared" si="5"/>
        <v>0.11860649855094882</v>
      </c>
      <c r="J65" s="55">
        <f>+Cajamarca!J49+'La Libertad'!J49+Lambayeque!J49+Piura!J49+Tumbes!J49</f>
        <v>437.15878680000009</v>
      </c>
      <c r="K65" s="56">
        <f t="shared" si="5"/>
        <v>0.12061379106008439</v>
      </c>
      <c r="L65" s="57">
        <f t="shared" si="6"/>
        <v>-6.469292370000062</v>
      </c>
      <c r="M65" s="56">
        <f t="shared" si="7"/>
        <v>-1.4798495570351511E-2</v>
      </c>
      <c r="N65" s="11"/>
      <c r="O65" s="11"/>
      <c r="P65" s="47"/>
    </row>
    <row r="66" spans="2:25" x14ac:dyDescent="0.25">
      <c r="B66" s="32"/>
      <c r="C66" s="50"/>
      <c r="D66" s="51"/>
      <c r="E66" s="151" t="s">
        <v>36</v>
      </c>
      <c r="F66" s="151"/>
      <c r="G66" s="151"/>
      <c r="H66" s="61">
        <f>+H50+H60+H65</f>
        <v>3631.2470201200003</v>
      </c>
      <c r="I66" s="62">
        <f t="shared" si="5"/>
        <v>1</v>
      </c>
      <c r="J66" s="61">
        <f>+J50+J60+J65</f>
        <v>3624.4510926799999</v>
      </c>
      <c r="K66" s="62">
        <f t="shared" si="5"/>
        <v>1</v>
      </c>
      <c r="L66" s="63">
        <f t="shared" si="6"/>
        <v>6.7959274400004688</v>
      </c>
      <c r="M66" s="62">
        <f t="shared" si="7"/>
        <v>1.8750225251282782E-3</v>
      </c>
      <c r="N66" s="11"/>
      <c r="O66" s="11"/>
      <c r="P66" s="47"/>
    </row>
    <row r="67" spans="2:25" x14ac:dyDescent="0.25">
      <c r="B67" s="32"/>
      <c r="C67" s="52"/>
      <c r="D67" s="53"/>
      <c r="E67" s="144" t="s">
        <v>30</v>
      </c>
      <c r="F67" s="144"/>
      <c r="G67" s="144"/>
      <c r="H67" s="144"/>
      <c r="I67" s="144"/>
      <c r="J67" s="144"/>
      <c r="K67" s="144"/>
      <c r="L67" s="144"/>
      <c r="M67" s="144"/>
      <c r="N67" s="11"/>
      <c r="O67" s="11"/>
      <c r="P67" s="47"/>
    </row>
    <row r="68" spans="2:25" x14ac:dyDescent="0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48"/>
    </row>
    <row r="71" spans="2:25" x14ac:dyDescent="0.25">
      <c r="B71" s="30" t="s">
        <v>57</v>
      </c>
      <c r="C71" s="12"/>
      <c r="D71" s="12"/>
      <c r="E71" s="12"/>
      <c r="F71" s="12"/>
      <c r="G71" s="13"/>
      <c r="H71" s="13"/>
      <c r="I71" s="13"/>
      <c r="J71" s="13"/>
      <c r="K71" s="13"/>
      <c r="L71" s="13"/>
      <c r="M71" s="13"/>
      <c r="N71" s="13"/>
      <c r="O71" s="13"/>
      <c r="P71" s="46"/>
    </row>
    <row r="72" spans="2:25" x14ac:dyDescent="0.25">
      <c r="B72" s="31"/>
      <c r="C72" s="128" t="str">
        <f>+CONCATENATE("En esta región se habría recaudado en el 2016 unos  S/ ",FIXED(H89,1)," millones, con lo que registraría un pequeño incremento de ",FIXED(O89*100,1),"% respecto al año anterior. El Impuesto a la Renta recaudado sería de S/ ",FIXED(D89,1)," millones igual al año 2015. Mientras que el IGV habría alcanzado los S/ ",FIXED(E89,1)," millones un ",FIXED(L89*100,1),"% superior al año anterior.")</f>
        <v>En esta región se habría recaudado en el 2016 unos  S/ 3,631.2 millones, con lo que registraría un pequeño incremento de 0.2% respecto al año anterior. El Impuesto a la Renta recaudado sería de S/ 1,626.4 millones igual al año 2015. Mientras que el IGV habría alcanzado los S/ 1,533.5 millones un -1.7% superior al año anterior.</v>
      </c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47"/>
    </row>
    <row r="73" spans="2:25" x14ac:dyDescent="0.25">
      <c r="B73" s="32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47"/>
      <c r="S73" s="114"/>
      <c r="T73" s="114"/>
      <c r="U73" s="114"/>
      <c r="V73" s="114"/>
      <c r="W73" s="114"/>
      <c r="X73" s="114"/>
      <c r="Y73" s="114"/>
    </row>
    <row r="74" spans="2:25" x14ac:dyDescent="0.25">
      <c r="B74" s="32"/>
      <c r="C74" s="149" t="s">
        <v>43</v>
      </c>
      <c r="D74" s="149"/>
      <c r="E74" s="149"/>
      <c r="F74" s="149"/>
      <c r="G74" s="149"/>
      <c r="H74" s="149"/>
      <c r="I74" s="68"/>
      <c r="J74" s="149" t="s">
        <v>45</v>
      </c>
      <c r="K74" s="149"/>
      <c r="L74" s="149"/>
      <c r="M74" s="149"/>
      <c r="N74" s="149"/>
      <c r="O74" s="149"/>
      <c r="P74" s="47"/>
      <c r="S74" s="114"/>
      <c r="T74" s="114"/>
      <c r="U74" s="114"/>
      <c r="V74" s="114"/>
      <c r="W74" s="114"/>
      <c r="X74" s="114"/>
      <c r="Y74" s="114"/>
    </row>
    <row r="75" spans="2:25" x14ac:dyDescent="0.25">
      <c r="B75" s="32"/>
      <c r="C75" s="149" t="s">
        <v>26</v>
      </c>
      <c r="D75" s="149"/>
      <c r="E75" s="149"/>
      <c r="F75" s="149"/>
      <c r="G75" s="149"/>
      <c r="H75" s="149"/>
      <c r="I75" s="68"/>
      <c r="J75" s="149" t="s">
        <v>44</v>
      </c>
      <c r="K75" s="149"/>
      <c r="L75" s="149"/>
      <c r="M75" s="149"/>
      <c r="N75" s="149"/>
      <c r="O75" s="149"/>
      <c r="P75" s="47"/>
      <c r="S75" s="114"/>
      <c r="T75" s="114"/>
      <c r="U75" s="114"/>
      <c r="V75" s="114"/>
      <c r="W75" s="114"/>
      <c r="X75" s="114"/>
      <c r="Y75" s="114"/>
    </row>
    <row r="76" spans="2:25" x14ac:dyDescent="0.25">
      <c r="B76" s="32"/>
      <c r="C76" s="70" t="s">
        <v>40</v>
      </c>
      <c r="D76" s="70" t="s">
        <v>13</v>
      </c>
      <c r="E76" s="70" t="s">
        <v>14</v>
      </c>
      <c r="F76" s="70" t="s">
        <v>15</v>
      </c>
      <c r="G76" s="70" t="s">
        <v>19</v>
      </c>
      <c r="H76" s="70" t="s">
        <v>41</v>
      </c>
      <c r="I76" s="68"/>
      <c r="J76" s="70" t="s">
        <v>40</v>
      </c>
      <c r="K76" s="70" t="s">
        <v>13</v>
      </c>
      <c r="L76" s="70" t="s">
        <v>14</v>
      </c>
      <c r="M76" s="70" t="s">
        <v>15</v>
      </c>
      <c r="N76" s="70" t="s">
        <v>19</v>
      </c>
      <c r="O76" s="70" t="s">
        <v>41</v>
      </c>
      <c r="P76" s="47"/>
      <c r="S76" s="114"/>
      <c r="T76" s="90" t="s">
        <v>40</v>
      </c>
      <c r="U76" s="90" t="s">
        <v>13</v>
      </c>
      <c r="V76" s="90" t="s">
        <v>14</v>
      </c>
      <c r="W76" s="90" t="s">
        <v>51</v>
      </c>
      <c r="X76" s="90" t="s">
        <v>28</v>
      </c>
      <c r="Y76" s="114"/>
    </row>
    <row r="77" spans="2:25" x14ac:dyDescent="0.25">
      <c r="B77" s="32"/>
      <c r="C77" s="71">
        <v>2004</v>
      </c>
      <c r="D77" s="35">
        <f>+Cajamarca!D61+'La Libertad'!D61+Lambayeque!D61+Piura!D61+Tumbes!D61</f>
        <v>331.89401396999995</v>
      </c>
      <c r="E77" s="35">
        <f>+Cajamarca!E61+'La Libertad'!E61+Lambayeque!E61+Piura!E61+Tumbes!E61</f>
        <v>424.77965498999998</v>
      </c>
      <c r="F77" s="35">
        <f>+Cajamarca!F61+'La Libertad'!F61+Lambayeque!F61+Piura!F61+Tumbes!F61</f>
        <v>19.040425089999999</v>
      </c>
      <c r="G77" s="35">
        <f>+Cajamarca!G61+'La Libertad'!G61+Lambayeque!G61+Piura!G61+Tumbes!G61</f>
        <v>91.894273420000019</v>
      </c>
      <c r="H77" s="35">
        <f>+Cajamarca!H61+'La Libertad'!H61+Lambayeque!H61+Piura!H61+Tumbes!H61</f>
        <v>869.33470998999985</v>
      </c>
      <c r="I77" s="68"/>
      <c r="J77" s="71">
        <v>2004</v>
      </c>
      <c r="K77" s="35"/>
      <c r="L77" s="35"/>
      <c r="M77" s="35"/>
      <c r="N77" s="35"/>
      <c r="O77" s="35"/>
      <c r="P77" s="47"/>
      <c r="S77" s="114"/>
      <c r="T77" s="90">
        <v>2004</v>
      </c>
      <c r="U77" s="92">
        <v>331.89401396999995</v>
      </c>
      <c r="V77" s="92">
        <v>424.77965498999998</v>
      </c>
      <c r="W77" s="92">
        <v>869.33470998999985</v>
      </c>
      <c r="X77" s="93"/>
      <c r="Y77" s="114"/>
    </row>
    <row r="78" spans="2:25" x14ac:dyDescent="0.25">
      <c r="B78" s="32"/>
      <c r="C78" s="71">
        <v>2005</v>
      </c>
      <c r="D78" s="35">
        <f>+Cajamarca!D62+'La Libertad'!D62+Lambayeque!D62+Piura!D62+Tumbes!D62</f>
        <v>399.50855698999987</v>
      </c>
      <c r="E78" s="35">
        <f>+Cajamarca!E62+'La Libertad'!E62+Lambayeque!E62+Piura!E62+Tumbes!E62</f>
        <v>488.48223072999986</v>
      </c>
      <c r="F78" s="35">
        <f>+Cajamarca!F62+'La Libertad'!F62+Lambayeque!F62+Piura!F62+Tumbes!F62</f>
        <v>17.688478029999999</v>
      </c>
      <c r="G78" s="35">
        <f>+Cajamarca!G62+'La Libertad'!G62+Lambayeque!G62+Piura!G62+Tumbes!G62</f>
        <v>118.98815123999999</v>
      </c>
      <c r="H78" s="35">
        <f>+Cajamarca!H62+'La Libertad'!H62+Lambayeque!H62+Piura!H62+Tumbes!H62</f>
        <v>1028.9991717600001</v>
      </c>
      <c r="I78" s="68"/>
      <c r="J78" s="71">
        <v>2005</v>
      </c>
      <c r="K78" s="44">
        <f>+D78/D77-1</f>
        <v>0.20372329772151798</v>
      </c>
      <c r="L78" s="44">
        <f t="shared" ref="L78:O89" si="8">+E78/E77-1</f>
        <v>0.14996616479077729</v>
      </c>
      <c r="M78" s="44">
        <f t="shared" si="8"/>
        <v>-7.1004037651976604E-2</v>
      </c>
      <c r="N78" s="44">
        <f t="shared" si="8"/>
        <v>0.29483749978813401</v>
      </c>
      <c r="O78" s="44">
        <f t="shared" si="8"/>
        <v>0.18366281701996789</v>
      </c>
      <c r="P78" s="47"/>
      <c r="S78" s="114"/>
      <c r="T78" s="90">
        <v>2005</v>
      </c>
      <c r="U78" s="92">
        <v>399.50855698999987</v>
      </c>
      <c r="V78" s="92">
        <v>488.48223072999986</v>
      </c>
      <c r="W78" s="92">
        <v>1028.9991717600001</v>
      </c>
      <c r="X78" s="93">
        <f>+W78/W77-1</f>
        <v>0.18366281701996789</v>
      </c>
      <c r="Y78" s="114"/>
    </row>
    <row r="79" spans="2:25" x14ac:dyDescent="0.25">
      <c r="B79" s="32"/>
      <c r="C79" s="71">
        <v>2006</v>
      </c>
      <c r="D79" s="35">
        <f>+Cajamarca!D63+'La Libertad'!D63+Lambayeque!D63+Piura!D63+Tumbes!D63</f>
        <v>498.99917130999995</v>
      </c>
      <c r="E79" s="35">
        <f>+Cajamarca!E63+'La Libertad'!E63+Lambayeque!E63+Piura!E63+Tumbes!E63</f>
        <v>682.30793477000009</v>
      </c>
      <c r="F79" s="35">
        <f>+Cajamarca!F63+'La Libertad'!F63+Lambayeque!F63+Piura!F63+Tumbes!F63</f>
        <v>15.68524809</v>
      </c>
      <c r="G79" s="35">
        <f>+Cajamarca!G63+'La Libertad'!G63+Lambayeque!G63+Piura!G63+Tumbes!G63</f>
        <v>133.26754715000001</v>
      </c>
      <c r="H79" s="35">
        <f>+Cajamarca!H63+'La Libertad'!H63+Lambayeque!H63+Piura!H63+Tumbes!H63</f>
        <v>1334.23637904</v>
      </c>
      <c r="I79" s="68"/>
      <c r="J79" s="71">
        <v>2006</v>
      </c>
      <c r="K79" s="44">
        <f t="shared" ref="K79:K89" si="9">+D79/D78-1</f>
        <v>0.24903249900224389</v>
      </c>
      <c r="L79" s="44">
        <f t="shared" si="8"/>
        <v>0.39679171901574062</v>
      </c>
      <c r="M79" s="44">
        <f t="shared" si="8"/>
        <v>-0.11325055420836561</v>
      </c>
      <c r="N79" s="44">
        <f t="shared" si="8"/>
        <v>0.12000687262716081</v>
      </c>
      <c r="O79" s="44">
        <f t="shared" si="8"/>
        <v>0.29663503689504656</v>
      </c>
      <c r="P79" s="47"/>
      <c r="S79" s="114"/>
      <c r="T79" s="90">
        <v>2006</v>
      </c>
      <c r="U79" s="92">
        <v>498.99917130999995</v>
      </c>
      <c r="V79" s="92">
        <v>682.30793477000009</v>
      </c>
      <c r="W79" s="92">
        <v>1334.23637904</v>
      </c>
      <c r="X79" s="93">
        <f t="shared" ref="X79:X89" si="10">+W79/W78-1</f>
        <v>0.29663503689504656</v>
      </c>
      <c r="Y79" s="114"/>
    </row>
    <row r="80" spans="2:25" x14ac:dyDescent="0.25">
      <c r="B80" s="32"/>
      <c r="C80" s="71">
        <v>2007</v>
      </c>
      <c r="D80" s="35">
        <f>+Cajamarca!D64+'La Libertad'!D64+Lambayeque!D64+Piura!D64+Tumbes!D64</f>
        <v>817.80503180000017</v>
      </c>
      <c r="E80" s="35">
        <f>+Cajamarca!E64+'La Libertad'!E64+Lambayeque!E64+Piura!E64+Tumbes!E64</f>
        <v>706.00155938</v>
      </c>
      <c r="F80" s="35">
        <f>+Cajamarca!F64+'La Libertad'!F64+Lambayeque!F64+Piura!F64+Tumbes!F64</f>
        <v>15.493400779999998</v>
      </c>
      <c r="G80" s="35">
        <f>+Cajamarca!G64+'La Libertad'!G64+Lambayeque!G64+Piura!G64+Tumbes!G64</f>
        <v>158.03306092</v>
      </c>
      <c r="H80" s="35">
        <f>+Cajamarca!H64+'La Libertad'!H64+Lambayeque!H64+Piura!H64+Tumbes!H64</f>
        <v>1697.3330528800002</v>
      </c>
      <c r="I80" s="68"/>
      <c r="J80" s="71">
        <v>2007</v>
      </c>
      <c r="K80" s="44">
        <f t="shared" si="9"/>
        <v>0.63889056098641128</v>
      </c>
      <c r="L80" s="44">
        <f t="shared" si="8"/>
        <v>3.4725705803182239E-2</v>
      </c>
      <c r="M80" s="44">
        <f t="shared" si="8"/>
        <v>-1.2231066343305841E-2</v>
      </c>
      <c r="N80" s="44">
        <f t="shared" si="8"/>
        <v>0.185833042624586</v>
      </c>
      <c r="O80" s="44">
        <f t="shared" si="8"/>
        <v>0.27213819046161292</v>
      </c>
      <c r="P80" s="47"/>
      <c r="S80" s="114"/>
      <c r="T80" s="90">
        <v>2007</v>
      </c>
      <c r="U80" s="92">
        <v>817.80503180000017</v>
      </c>
      <c r="V80" s="92">
        <v>706.00155938</v>
      </c>
      <c r="W80" s="92">
        <v>1697.3330528800002</v>
      </c>
      <c r="X80" s="93">
        <f t="shared" si="10"/>
        <v>0.27213819046161292</v>
      </c>
      <c r="Y80" s="114"/>
    </row>
    <row r="81" spans="2:25" x14ac:dyDescent="0.25">
      <c r="B81" s="32"/>
      <c r="C81" s="71">
        <v>2008</v>
      </c>
      <c r="D81" s="35">
        <f>+Cajamarca!D65+'La Libertad'!D65+Lambayeque!D65+Piura!D65+Tumbes!D65</f>
        <v>932.83381240999995</v>
      </c>
      <c r="E81" s="35">
        <f>+Cajamarca!E65+'La Libertad'!E65+Lambayeque!E65+Piura!E65+Tumbes!E65</f>
        <v>888.74922071000015</v>
      </c>
      <c r="F81" s="35">
        <f>+Cajamarca!F65+'La Libertad'!F65+Lambayeque!F65+Piura!F65+Tumbes!F65</f>
        <v>14.727422820000001</v>
      </c>
      <c r="G81" s="35">
        <f>+Cajamarca!G65+'La Libertad'!G65+Lambayeque!G65+Piura!G65+Tumbes!G65</f>
        <v>184.91715395000003</v>
      </c>
      <c r="H81" s="35">
        <f>+Cajamarca!H65+'La Libertad'!H65+Lambayeque!H65+Piura!H65+Tumbes!H65</f>
        <v>2021.2276098899997</v>
      </c>
      <c r="I81" s="68"/>
      <c r="J81" s="71">
        <v>2008</v>
      </c>
      <c r="K81" s="44">
        <f t="shared" si="9"/>
        <v>0.14065550606459332</v>
      </c>
      <c r="L81" s="44">
        <f t="shared" si="8"/>
        <v>0.25884880692117229</v>
      </c>
      <c r="M81" s="44">
        <f t="shared" si="8"/>
        <v>-4.943898185276252E-2</v>
      </c>
      <c r="N81" s="44">
        <f t="shared" si="8"/>
        <v>0.17011689119664264</v>
      </c>
      <c r="O81" s="44">
        <f t="shared" si="8"/>
        <v>0.1908255757232924</v>
      </c>
      <c r="P81" s="47"/>
      <c r="S81" s="114"/>
      <c r="T81" s="90">
        <v>2008</v>
      </c>
      <c r="U81" s="92">
        <v>932.83381240999995</v>
      </c>
      <c r="V81" s="92">
        <v>888.74922071000015</v>
      </c>
      <c r="W81" s="92">
        <v>2021.2276098899997</v>
      </c>
      <c r="X81" s="93">
        <f t="shared" si="10"/>
        <v>0.1908255757232924</v>
      </c>
      <c r="Y81" s="114"/>
    </row>
    <row r="82" spans="2:25" x14ac:dyDescent="0.25">
      <c r="B82" s="32"/>
      <c r="C82" s="71">
        <v>2009</v>
      </c>
      <c r="D82" s="35">
        <f>+Cajamarca!D66+'La Libertad'!D66+Lambayeque!D66+Piura!D66+Tumbes!D66</f>
        <v>838.29257997000002</v>
      </c>
      <c r="E82" s="35">
        <f>+Cajamarca!E66+'La Libertad'!E66+Lambayeque!E66+Piura!E66+Tumbes!E66</f>
        <v>843.91996305999999</v>
      </c>
      <c r="F82" s="35">
        <f>+Cajamarca!F66+'La Libertad'!F66+Lambayeque!F66+Piura!F66+Tumbes!F66</f>
        <v>13.555894080000002</v>
      </c>
      <c r="G82" s="35">
        <f>+Cajamarca!G66+'La Libertad'!G66+Lambayeque!G66+Piura!G66+Tumbes!G66</f>
        <v>200.99783829999998</v>
      </c>
      <c r="H82" s="35">
        <f>+Cajamarca!H66+'La Libertad'!H66+Lambayeque!H66+Piura!H66+Tumbes!H66</f>
        <v>1896.7670884100003</v>
      </c>
      <c r="I82" s="68"/>
      <c r="J82" s="71">
        <v>2009</v>
      </c>
      <c r="K82" s="44">
        <f t="shared" si="9"/>
        <v>-0.10134841938860495</v>
      </c>
      <c r="L82" s="44">
        <f t="shared" si="8"/>
        <v>-5.0440840459119785E-2</v>
      </c>
      <c r="M82" s="44">
        <f t="shared" si="8"/>
        <v>-7.9547437071545879E-2</v>
      </c>
      <c r="N82" s="44">
        <f t="shared" si="8"/>
        <v>8.6961560928782378E-2</v>
      </c>
      <c r="O82" s="44">
        <f t="shared" si="8"/>
        <v>-6.1576697681649417E-2</v>
      </c>
      <c r="P82" s="47"/>
      <c r="S82" s="114"/>
      <c r="T82" s="90">
        <v>2009</v>
      </c>
      <c r="U82" s="92">
        <v>838.29257997000002</v>
      </c>
      <c r="V82" s="92">
        <v>843.91996305999999</v>
      </c>
      <c r="W82" s="92">
        <v>1896.7670884100003</v>
      </c>
      <c r="X82" s="93">
        <f t="shared" si="10"/>
        <v>-6.1576697681649417E-2</v>
      </c>
      <c r="Y82" s="114"/>
    </row>
    <row r="83" spans="2:25" x14ac:dyDescent="0.25">
      <c r="B83" s="32"/>
      <c r="C83" s="71">
        <v>2010</v>
      </c>
      <c r="D83" s="35">
        <f>+Cajamarca!D67+'La Libertad'!D67+Lambayeque!D67+Piura!D67+Tumbes!D67</f>
        <v>1014.36551768</v>
      </c>
      <c r="E83" s="35">
        <f>+Cajamarca!E67+'La Libertad'!E67+Lambayeque!E67+Piura!E67+Tumbes!E67</f>
        <v>995.58042626999986</v>
      </c>
      <c r="F83" s="35">
        <f>+Cajamarca!F67+'La Libertad'!F67+Lambayeque!F67+Piura!F67+Tumbes!F67</f>
        <v>25.763231120000004</v>
      </c>
      <c r="G83" s="35">
        <f>+Cajamarca!G67+'La Libertad'!G67+Lambayeque!G67+Piura!G67+Tumbes!G67</f>
        <v>225.97097311000002</v>
      </c>
      <c r="H83" s="35">
        <f>+Cajamarca!H67+'La Libertad'!H67+Lambayeque!H67+Piura!H67+Tumbes!H67</f>
        <v>2261.6808298800001</v>
      </c>
      <c r="I83" s="68"/>
      <c r="J83" s="71">
        <v>2010</v>
      </c>
      <c r="K83" s="44">
        <f t="shared" si="9"/>
        <v>0.21003757150791103</v>
      </c>
      <c r="L83" s="44">
        <f t="shared" si="8"/>
        <v>0.17970953389950473</v>
      </c>
      <c r="M83" s="44">
        <f t="shared" si="8"/>
        <v>0.9005187682906417</v>
      </c>
      <c r="N83" s="44">
        <f t="shared" si="8"/>
        <v>0.12424578802049746</v>
      </c>
      <c r="O83" s="44">
        <f t="shared" si="8"/>
        <v>0.1923872170177181</v>
      </c>
      <c r="P83" s="47"/>
      <c r="S83" s="114"/>
      <c r="T83" s="90">
        <v>2010</v>
      </c>
      <c r="U83" s="92">
        <v>1014.36551768</v>
      </c>
      <c r="V83" s="92">
        <v>995.58042626999986</v>
      </c>
      <c r="W83" s="92">
        <v>2261.6808298800001</v>
      </c>
      <c r="X83" s="93">
        <f t="shared" si="10"/>
        <v>0.1923872170177181</v>
      </c>
      <c r="Y83" s="114"/>
    </row>
    <row r="84" spans="2:25" x14ac:dyDescent="0.25">
      <c r="B84" s="32"/>
      <c r="C84" s="71">
        <v>2011</v>
      </c>
      <c r="D84" s="35">
        <f>+Cajamarca!D68+'La Libertad'!D68+Lambayeque!D68+Piura!D68+Tumbes!D68</f>
        <v>1268.4499290799999</v>
      </c>
      <c r="E84" s="35">
        <f>+Cajamarca!E68+'La Libertad'!E68+Lambayeque!E68+Piura!E68+Tumbes!E68</f>
        <v>1076.3865451700003</v>
      </c>
      <c r="F84" s="35">
        <f>+Cajamarca!F68+'La Libertad'!F68+Lambayeque!F68+Piura!F68+Tumbes!F68</f>
        <v>36.264601920000004</v>
      </c>
      <c r="G84" s="35">
        <f>+Cajamarca!G68+'La Libertad'!G68+Lambayeque!G68+Piura!G68+Tumbes!G68</f>
        <v>235.80413074000001</v>
      </c>
      <c r="H84" s="35">
        <f>+Cajamarca!H68+'La Libertad'!H68+Lambayeque!H68+Piura!H68+Tumbes!H68</f>
        <v>2616.9056389100001</v>
      </c>
      <c r="I84" s="68"/>
      <c r="J84" s="71">
        <v>2011</v>
      </c>
      <c r="K84" s="44">
        <f t="shared" si="9"/>
        <v>0.25048604962551124</v>
      </c>
      <c r="L84" s="44">
        <f t="shared" si="8"/>
        <v>8.116483286312226E-2</v>
      </c>
      <c r="M84" s="44">
        <f t="shared" si="8"/>
        <v>0.40761078263385153</v>
      </c>
      <c r="N84" s="44">
        <f t="shared" si="8"/>
        <v>4.3515136013568156E-2</v>
      </c>
      <c r="O84" s="44">
        <f t="shared" si="8"/>
        <v>0.1570623070846151</v>
      </c>
      <c r="P84" s="47"/>
      <c r="S84" s="114"/>
      <c r="T84" s="90">
        <v>2011</v>
      </c>
      <c r="U84" s="92">
        <v>1268.4499290799999</v>
      </c>
      <c r="V84" s="92">
        <v>1076.3865451700003</v>
      </c>
      <c r="W84" s="92">
        <v>2616.9056389100001</v>
      </c>
      <c r="X84" s="93">
        <f t="shared" si="10"/>
        <v>0.1570623070846151</v>
      </c>
      <c r="Y84" s="114"/>
    </row>
    <row r="85" spans="2:25" x14ac:dyDescent="0.25">
      <c r="B85" s="64"/>
      <c r="C85" s="71">
        <v>2012</v>
      </c>
      <c r="D85" s="35">
        <f>+Cajamarca!D69+'La Libertad'!D69+Lambayeque!D69+Piura!D69+Tumbes!D69</f>
        <v>1492.0496717800002</v>
      </c>
      <c r="E85" s="35">
        <f>+Cajamarca!E69+'La Libertad'!E69+Lambayeque!E69+Piura!E69+Tumbes!E69</f>
        <v>1264.6145271700002</v>
      </c>
      <c r="F85" s="35">
        <f>+Cajamarca!F69+'La Libertad'!F69+Lambayeque!F69+Piura!F69+Tumbes!F69</f>
        <v>24.239547039999998</v>
      </c>
      <c r="G85" s="35">
        <f>+Cajamarca!G69+'La Libertad'!G69+Lambayeque!G69+Piura!G69+Tumbes!G69</f>
        <v>377.6572620899999</v>
      </c>
      <c r="H85" s="35">
        <f>+Cajamarca!H69+'La Libertad'!H69+Lambayeque!H69+Piura!H69+Tumbes!H69</f>
        <v>3158.5617330800001</v>
      </c>
      <c r="I85" s="68"/>
      <c r="J85" s="71">
        <v>2012</v>
      </c>
      <c r="K85" s="44">
        <f t="shared" si="9"/>
        <v>0.17627794174120526</v>
      </c>
      <c r="L85" s="44">
        <f t="shared" si="8"/>
        <v>0.17487024790919503</v>
      </c>
      <c r="M85" s="44">
        <f t="shared" si="8"/>
        <v>-0.33159208272925123</v>
      </c>
      <c r="N85" s="44">
        <f t="shared" si="8"/>
        <v>0.60157186773970706</v>
      </c>
      <c r="O85" s="44">
        <f t="shared" si="8"/>
        <v>0.20698342581263729</v>
      </c>
      <c r="P85" s="47"/>
      <c r="S85" s="114"/>
      <c r="T85" s="90">
        <v>2012</v>
      </c>
      <c r="U85" s="92">
        <v>1492.0496717800002</v>
      </c>
      <c r="V85" s="92">
        <v>1264.6145271700002</v>
      </c>
      <c r="W85" s="92">
        <v>3158.5617330800001</v>
      </c>
      <c r="X85" s="93">
        <f t="shared" si="10"/>
        <v>0.20698342581263729</v>
      </c>
      <c r="Y85" s="114"/>
    </row>
    <row r="86" spans="2:25" x14ac:dyDescent="0.25">
      <c r="B86" s="65"/>
      <c r="C86" s="71">
        <v>2013</v>
      </c>
      <c r="D86" s="35">
        <f>+Cajamarca!D70+'La Libertad'!D70+Lambayeque!D70+Piura!D70+Tumbes!D70</f>
        <v>1457.7611763399998</v>
      </c>
      <c r="E86" s="35">
        <f>+Cajamarca!E70+'La Libertad'!E70+Lambayeque!E70+Piura!E70+Tumbes!E70</f>
        <v>1351.9693145899998</v>
      </c>
      <c r="F86" s="35">
        <f>+Cajamarca!F70+'La Libertad'!F70+Lambayeque!F70+Piura!F70+Tumbes!F70</f>
        <v>22.272879889999999</v>
      </c>
      <c r="G86" s="35">
        <f>+Cajamarca!G70+'La Libertad'!G70+Lambayeque!G70+Piura!G70+Tumbes!G70</f>
        <v>422.54813322999996</v>
      </c>
      <c r="H86" s="35">
        <f>+Cajamarca!H70+'La Libertad'!H70+Lambayeque!H70+Piura!H70+Tumbes!H70</f>
        <v>3254.5536340499989</v>
      </c>
      <c r="I86" s="68"/>
      <c r="J86" s="71">
        <v>2013</v>
      </c>
      <c r="K86" s="44">
        <f t="shared" si="9"/>
        <v>-2.2980800229723264E-2</v>
      </c>
      <c r="L86" s="44">
        <f t="shared" si="8"/>
        <v>6.9076216936622803E-2</v>
      </c>
      <c r="M86" s="44">
        <f t="shared" si="8"/>
        <v>-8.1134649370906753E-2</v>
      </c>
      <c r="N86" s="44">
        <f t="shared" si="8"/>
        <v>0.11886669646326586</v>
      </c>
      <c r="O86" s="44">
        <f t="shared" si="8"/>
        <v>3.0391016254222247E-2</v>
      </c>
      <c r="P86" s="47"/>
      <c r="S86" s="114"/>
      <c r="T86" s="90">
        <v>2013</v>
      </c>
      <c r="U86" s="92">
        <v>1457.7611763399998</v>
      </c>
      <c r="V86" s="92">
        <v>1351.9693145899998</v>
      </c>
      <c r="W86" s="92">
        <v>3254.5536340499989</v>
      </c>
      <c r="X86" s="93">
        <f t="shared" si="10"/>
        <v>3.0391016254222247E-2</v>
      </c>
      <c r="Y86" s="114"/>
    </row>
    <row r="87" spans="2:25" x14ac:dyDescent="0.25">
      <c r="B87" s="65"/>
      <c r="C87" s="71">
        <v>2014</v>
      </c>
      <c r="D87" s="35">
        <f>+Cajamarca!D71+'La Libertad'!D71+Lambayeque!D71+Piura!D71+Tumbes!D71</f>
        <v>1504.9836597100002</v>
      </c>
      <c r="E87" s="35">
        <f>+Cajamarca!E71+'La Libertad'!E71+Lambayeque!E71+Piura!E71+Tumbes!E71</f>
        <v>1644.0146152199998</v>
      </c>
      <c r="F87" s="35">
        <f>+Cajamarca!F71+'La Libertad'!F71+Lambayeque!F71+Piura!F71+Tumbes!F71</f>
        <v>28.794251799999998</v>
      </c>
      <c r="G87" s="35">
        <f>+Cajamarca!G71+'La Libertad'!G71+Lambayeque!G71+Piura!G71+Tumbes!G71</f>
        <v>413.61514813000008</v>
      </c>
      <c r="H87" s="35">
        <f>+Cajamarca!H71+'La Libertad'!H71+Lambayeque!H71+Piura!H71+Tumbes!H71</f>
        <v>3591.4077248600001</v>
      </c>
      <c r="I87" s="68"/>
      <c r="J87" s="71">
        <v>2014</v>
      </c>
      <c r="K87" s="44">
        <f t="shared" si="9"/>
        <v>3.2393840730867707E-2</v>
      </c>
      <c r="L87" s="44">
        <f t="shared" si="8"/>
        <v>0.21601474048141833</v>
      </c>
      <c r="M87" s="44">
        <f t="shared" si="8"/>
        <v>0.29279428355054993</v>
      </c>
      <c r="N87" s="44">
        <f t="shared" si="8"/>
        <v>-2.1140751544008185E-2</v>
      </c>
      <c r="O87" s="44">
        <f t="shared" si="8"/>
        <v>0.10350239347286982</v>
      </c>
      <c r="P87" s="47"/>
      <c r="S87" s="114"/>
      <c r="T87" s="90">
        <v>2014</v>
      </c>
      <c r="U87" s="92">
        <v>1504.9836597100002</v>
      </c>
      <c r="V87" s="92">
        <v>1644.0146152199998</v>
      </c>
      <c r="W87" s="92">
        <v>3591.4077248600001</v>
      </c>
      <c r="X87" s="93">
        <f t="shared" si="10"/>
        <v>0.10350239347286982</v>
      </c>
      <c r="Y87" s="114"/>
    </row>
    <row r="88" spans="2:25" x14ac:dyDescent="0.25">
      <c r="B88" s="65"/>
      <c r="C88" s="71">
        <v>2015</v>
      </c>
      <c r="D88" s="35">
        <f>+Cajamarca!D72+'La Libertad'!D72+Lambayeque!D72+Piura!D72+Tumbes!D72</f>
        <v>1585.2760100199998</v>
      </c>
      <c r="E88" s="35">
        <f>+Cajamarca!E72+'La Libertad'!E72+Lambayeque!E72+Piura!E72+Tumbes!E72</f>
        <v>1560.4355609300001</v>
      </c>
      <c r="F88" s="35">
        <f>+Cajamarca!F72+'La Libertad'!F72+Lambayeque!F72+Piura!F72+Tumbes!F72</f>
        <v>41.580734929999998</v>
      </c>
      <c r="G88" s="35">
        <f>+Cajamarca!G72+'La Libertad'!G72+Lambayeque!G72+Piura!G72+Tumbes!G72</f>
        <v>437.15878680000009</v>
      </c>
      <c r="H88" s="35">
        <f>+Cajamarca!H72+'La Libertad'!H72+Lambayeque!H72+Piura!H72+Tumbes!H72</f>
        <v>3624.4510926799999</v>
      </c>
      <c r="I88" s="68"/>
      <c r="J88" s="71">
        <v>2015</v>
      </c>
      <c r="K88" s="44">
        <f t="shared" si="9"/>
        <v>5.3350978126547544E-2</v>
      </c>
      <c r="L88" s="44">
        <f t="shared" si="8"/>
        <v>-5.0838388853869931E-2</v>
      </c>
      <c r="M88" s="44">
        <f t="shared" si="8"/>
        <v>0.44406373948567057</v>
      </c>
      <c r="N88" s="44">
        <f t="shared" si="8"/>
        <v>5.6921606417084547E-2</v>
      </c>
      <c r="O88" s="44">
        <f t="shared" si="8"/>
        <v>9.2006729259033193E-3</v>
      </c>
      <c r="P88" s="47"/>
      <c r="S88" s="114"/>
      <c r="T88" s="90">
        <v>2015</v>
      </c>
      <c r="U88" s="92">
        <v>1585.2760100199998</v>
      </c>
      <c r="V88" s="92">
        <v>1560.4355609300001</v>
      </c>
      <c r="W88" s="92">
        <v>3624.4510926799999</v>
      </c>
      <c r="X88" s="93">
        <f t="shared" si="10"/>
        <v>9.2006729259033193E-3</v>
      </c>
      <c r="Y88" s="114"/>
    </row>
    <row r="89" spans="2:25" x14ac:dyDescent="0.25">
      <c r="B89" s="65"/>
      <c r="C89" s="71">
        <v>2016</v>
      </c>
      <c r="D89" s="35">
        <f>+Cajamarca!D73+'La Libertad'!D73+Lambayeque!D73+Piura!D73+Tumbes!D73</f>
        <v>1626.4239023299997</v>
      </c>
      <c r="E89" s="35">
        <f>+Cajamarca!E73+'La Libertad'!E73+Lambayeque!E73+Piura!E73+Tumbes!E73</f>
        <v>1533.4970773299999</v>
      </c>
      <c r="F89" s="72">
        <f>+Cajamarca!F73+'La Libertad'!F73+Lambayeque!F73+Piura!F73+Tumbes!F73</f>
        <v>40.636546029999998</v>
      </c>
      <c r="G89" s="72">
        <f>+Cajamarca!G73+'La Libertad'!G73+Lambayeque!G73+Piura!G73+Tumbes!G73</f>
        <v>430.68949443000002</v>
      </c>
      <c r="H89" s="35">
        <f>+Cajamarca!H73+'La Libertad'!H73+Lambayeque!H73+Piura!H73+Tumbes!H73</f>
        <v>3631.2470201200003</v>
      </c>
      <c r="I89" s="68"/>
      <c r="J89" s="71">
        <v>2016</v>
      </c>
      <c r="K89" s="44">
        <f t="shared" si="9"/>
        <v>2.595629533905619E-2</v>
      </c>
      <c r="L89" s="44">
        <f t="shared" si="8"/>
        <v>-1.7263438667050823E-2</v>
      </c>
      <c r="M89" s="44">
        <f t="shared" si="8"/>
        <v>-2.2707364398188656E-2</v>
      </c>
      <c r="N89" s="44">
        <f t="shared" si="8"/>
        <v>-1.4798495570351511E-2</v>
      </c>
      <c r="O89" s="44">
        <f t="shared" si="8"/>
        <v>1.8750225251282782E-3</v>
      </c>
      <c r="P89" s="47"/>
      <c r="S89" s="114"/>
      <c r="T89" s="95">
        <v>2016</v>
      </c>
      <c r="U89" s="92">
        <v>1626.4239023299997</v>
      </c>
      <c r="V89" s="92">
        <v>1533.4970773299999</v>
      </c>
      <c r="W89" s="92">
        <v>3631.2470201200003</v>
      </c>
      <c r="X89" s="93">
        <f t="shared" si="10"/>
        <v>1.8750225251282782E-3</v>
      </c>
      <c r="Y89" s="114"/>
    </row>
    <row r="90" spans="2:25" x14ac:dyDescent="0.25">
      <c r="B90" s="65"/>
      <c r="C90" s="69"/>
      <c r="D90" s="73"/>
      <c r="E90" s="69"/>
      <c r="F90" s="69"/>
      <c r="G90" s="69"/>
      <c r="H90" s="74"/>
      <c r="I90" s="11"/>
      <c r="J90" s="11"/>
      <c r="K90" s="11"/>
      <c r="L90" s="11"/>
      <c r="M90" s="11"/>
      <c r="N90" s="11"/>
      <c r="O90" s="11"/>
      <c r="P90" s="47"/>
      <c r="S90" s="114"/>
      <c r="T90" s="114"/>
      <c r="U90" s="114"/>
      <c r="V90" s="114"/>
      <c r="W90" s="114"/>
      <c r="X90" s="114"/>
      <c r="Y90" s="114"/>
    </row>
    <row r="91" spans="2:25" x14ac:dyDescent="0.25">
      <c r="B91" s="66"/>
      <c r="C91" s="144" t="s">
        <v>42</v>
      </c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47"/>
      <c r="S91" s="114"/>
      <c r="T91" s="114"/>
      <c r="U91" s="114"/>
      <c r="V91" s="114"/>
      <c r="W91" s="114"/>
      <c r="X91" s="114"/>
      <c r="Y91" s="114"/>
    </row>
    <row r="92" spans="2:25" x14ac:dyDescent="0.25">
      <c r="B92" s="67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48"/>
    </row>
    <row r="93" spans="2:25" x14ac:dyDescent="0.25">
      <c r="B93" s="52"/>
      <c r="C93" s="52"/>
    </row>
    <row r="94" spans="2:25" x14ac:dyDescent="0.25">
      <c r="B94" s="52"/>
      <c r="C94" s="52"/>
    </row>
    <row r="95" spans="2:25" x14ac:dyDescent="0.25">
      <c r="B95" s="30" t="s">
        <v>61</v>
      </c>
      <c r="C95" s="12"/>
      <c r="D95" s="12"/>
      <c r="E95" s="12"/>
      <c r="F95" s="12"/>
      <c r="G95" s="13"/>
      <c r="H95" s="13"/>
      <c r="I95" s="13"/>
      <c r="J95" s="13"/>
      <c r="K95" s="13"/>
      <c r="L95" s="13"/>
      <c r="M95" s="13"/>
      <c r="N95" s="13"/>
      <c r="O95" s="13"/>
      <c r="P95" s="46"/>
    </row>
    <row r="96" spans="2:25" x14ac:dyDescent="0.25">
      <c r="B96" s="31"/>
      <c r="C96" s="128" t="s">
        <v>83</v>
      </c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47"/>
    </row>
    <row r="97" spans="2:16" x14ac:dyDescent="0.25">
      <c r="B97" s="32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47"/>
    </row>
    <row r="98" spans="2:16" x14ac:dyDescent="0.25">
      <c r="B98" s="32"/>
      <c r="C98" s="11"/>
      <c r="D98" s="11"/>
      <c r="E98" s="11"/>
      <c r="F98" s="11"/>
      <c r="G98" s="124" t="s">
        <v>81</v>
      </c>
      <c r="H98" s="124"/>
      <c r="I98" s="124"/>
      <c r="J98" s="124"/>
      <c r="K98" s="124"/>
      <c r="L98" s="11"/>
      <c r="M98" s="11"/>
      <c r="N98" s="11"/>
      <c r="O98" s="11"/>
      <c r="P98" s="47"/>
    </row>
    <row r="99" spans="2:16" x14ac:dyDescent="0.25">
      <c r="B99" s="32"/>
      <c r="C99" s="11"/>
      <c r="D99" s="11"/>
      <c r="E99" s="11"/>
      <c r="F99" s="11"/>
      <c r="G99" s="11"/>
      <c r="H99" s="11"/>
      <c r="I99" s="113" t="s">
        <v>82</v>
      </c>
      <c r="J99" s="11"/>
      <c r="K99" s="11"/>
      <c r="L99" s="11"/>
      <c r="M99" s="11"/>
      <c r="N99" s="11"/>
      <c r="O99" s="11"/>
      <c r="P99" s="47"/>
    </row>
    <row r="100" spans="2:16" x14ac:dyDescent="0.25">
      <c r="B100" s="32"/>
      <c r="C100" s="11"/>
      <c r="D100" s="11"/>
      <c r="E100" s="11"/>
      <c r="F100" s="11"/>
      <c r="G100" s="11"/>
      <c r="H100" s="102" t="s">
        <v>62</v>
      </c>
      <c r="I100" s="119" t="s">
        <v>80</v>
      </c>
      <c r="J100" s="102" t="s">
        <v>27</v>
      </c>
      <c r="K100" s="11"/>
      <c r="L100" s="11"/>
      <c r="M100" s="11"/>
      <c r="N100" s="11"/>
      <c r="O100" s="11"/>
      <c r="P100" s="47"/>
    </row>
    <row r="101" spans="2:16" x14ac:dyDescent="0.25">
      <c r="B101" s="32"/>
      <c r="C101" s="11"/>
      <c r="D101" s="11"/>
      <c r="E101" s="11"/>
      <c r="F101" s="11"/>
      <c r="G101" s="11"/>
      <c r="H101" s="79" t="s">
        <v>67</v>
      </c>
      <c r="I101" s="35">
        <v>193.864</v>
      </c>
      <c r="J101" s="44">
        <f t="shared" ref="J101:J106" si="11">+I101/$I$106</f>
        <v>0.16057463095764646</v>
      </c>
      <c r="K101" s="11"/>
      <c r="L101" s="11"/>
      <c r="M101" s="11"/>
      <c r="N101" s="11"/>
      <c r="O101" s="11"/>
      <c r="P101" s="47"/>
    </row>
    <row r="102" spans="2:16" x14ac:dyDescent="0.25">
      <c r="B102" s="32"/>
      <c r="C102" s="11"/>
      <c r="D102" s="11"/>
      <c r="E102" s="11"/>
      <c r="F102" s="11"/>
      <c r="G102" s="11"/>
      <c r="H102" s="79" t="s">
        <v>68</v>
      </c>
      <c r="I102" s="35">
        <v>349.18099999999998</v>
      </c>
      <c r="J102" s="44">
        <f t="shared" si="11"/>
        <v>0.28922136246245794</v>
      </c>
      <c r="K102" s="11"/>
      <c r="L102" s="11"/>
      <c r="M102" s="11"/>
      <c r="N102" s="11"/>
      <c r="O102" s="11"/>
      <c r="P102" s="47"/>
    </row>
    <row r="103" spans="2:16" x14ac:dyDescent="0.25">
      <c r="B103" s="32"/>
      <c r="C103" s="11"/>
      <c r="D103" s="11"/>
      <c r="E103" s="11"/>
      <c r="F103" s="11"/>
      <c r="G103" s="11"/>
      <c r="H103" s="79" t="s">
        <v>69</v>
      </c>
      <c r="I103" s="35">
        <v>255.08500000000001</v>
      </c>
      <c r="J103" s="44">
        <f t="shared" si="11"/>
        <v>0.2112830630639585</v>
      </c>
      <c r="K103" s="11"/>
      <c r="L103" s="11"/>
      <c r="M103" s="11"/>
      <c r="N103" s="11"/>
      <c r="O103" s="11"/>
      <c r="P103" s="47"/>
    </row>
    <row r="104" spans="2:16" x14ac:dyDescent="0.25">
      <c r="B104" s="32"/>
      <c r="C104" s="11"/>
      <c r="D104" s="11"/>
      <c r="E104" s="11"/>
      <c r="F104" s="11"/>
      <c r="G104" s="11"/>
      <c r="H104" s="79" t="s">
        <v>70</v>
      </c>
      <c r="I104" s="35">
        <v>345.8</v>
      </c>
      <c r="J104" s="44">
        <f t="shared" si="11"/>
        <v>0.28642093109166294</v>
      </c>
      <c r="K104" s="11"/>
      <c r="L104" s="11"/>
      <c r="M104" s="11"/>
      <c r="N104" s="11"/>
      <c r="O104" s="11"/>
      <c r="P104" s="47"/>
    </row>
    <row r="105" spans="2:16" x14ac:dyDescent="0.25">
      <c r="B105" s="32"/>
      <c r="C105" s="11"/>
      <c r="D105" s="11"/>
      <c r="E105" s="11"/>
      <c r="F105" s="11"/>
      <c r="G105" s="11"/>
      <c r="H105" s="79" t="s">
        <v>71</v>
      </c>
      <c r="I105" s="35">
        <v>63.384</v>
      </c>
      <c r="J105" s="44">
        <f t="shared" si="11"/>
        <v>5.2500012424274045E-2</v>
      </c>
      <c r="K105" s="11"/>
      <c r="L105" s="11"/>
      <c r="M105" s="11"/>
      <c r="N105" s="11"/>
      <c r="O105" s="11"/>
      <c r="P105" s="47"/>
    </row>
    <row r="106" spans="2:16" x14ac:dyDescent="0.25">
      <c r="B106" s="32"/>
      <c r="C106" s="11"/>
      <c r="D106" s="11"/>
      <c r="E106" s="11"/>
      <c r="F106" s="11"/>
      <c r="G106" s="11"/>
      <c r="H106" s="103" t="s">
        <v>48</v>
      </c>
      <c r="I106" s="111">
        <f>SUM(I101:I105)</f>
        <v>1207.3140000000001</v>
      </c>
      <c r="J106" s="104">
        <f t="shared" si="11"/>
        <v>1</v>
      </c>
      <c r="K106" s="11"/>
      <c r="L106" s="11"/>
      <c r="M106" s="11"/>
      <c r="N106" s="11"/>
      <c r="O106" s="11"/>
      <c r="P106" s="47"/>
    </row>
    <row r="107" spans="2:16" x14ac:dyDescent="0.25">
      <c r="B107" s="32"/>
      <c r="C107" s="11"/>
      <c r="D107" s="11"/>
      <c r="E107" s="11"/>
      <c r="F107" s="11"/>
      <c r="G107" s="11"/>
      <c r="H107" s="68"/>
      <c r="I107" s="68"/>
      <c r="J107" s="68"/>
      <c r="K107" s="11"/>
      <c r="L107" s="11"/>
      <c r="M107" s="11"/>
      <c r="N107" s="11"/>
      <c r="O107" s="11"/>
      <c r="P107" s="47"/>
    </row>
    <row r="108" spans="2:16" x14ac:dyDescent="0.25">
      <c r="B108" s="32"/>
      <c r="C108" s="11"/>
      <c r="D108" s="11"/>
      <c r="E108" s="11"/>
      <c r="F108" s="11"/>
      <c r="G108" s="11"/>
      <c r="H108" s="100" t="s">
        <v>64</v>
      </c>
      <c r="I108" s="101"/>
      <c r="J108" s="99">
        <v>8231.9619999999995</v>
      </c>
      <c r="K108" s="11"/>
      <c r="L108" s="11"/>
      <c r="M108" s="11"/>
      <c r="N108" s="11"/>
      <c r="O108" s="11"/>
      <c r="P108" s="47"/>
    </row>
    <row r="109" spans="2:16" x14ac:dyDescent="0.25">
      <c r="B109" s="32"/>
      <c r="C109" s="11"/>
      <c r="D109" s="11"/>
      <c r="E109" s="11"/>
      <c r="F109" s="11"/>
      <c r="G109" s="11"/>
      <c r="H109" s="100" t="s">
        <v>63</v>
      </c>
      <c r="I109" s="101"/>
      <c r="J109" s="44">
        <f>+I106/J108</f>
        <v>0.14666175572724949</v>
      </c>
      <c r="K109" s="11"/>
      <c r="L109" s="11"/>
      <c r="M109" s="11"/>
      <c r="N109" s="11"/>
      <c r="O109" s="11"/>
      <c r="P109" s="47"/>
    </row>
    <row r="110" spans="2:16" x14ac:dyDescent="0.25">
      <c r="B110" s="32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47"/>
    </row>
    <row r="111" spans="2:16" x14ac:dyDescent="0.25">
      <c r="B111" s="22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48"/>
    </row>
  </sheetData>
  <sortState ref="T49:U57">
    <sortCondition descending="1" ref="U49:U57"/>
  </sortState>
  <mergeCells count="56">
    <mergeCell ref="C96:O97"/>
    <mergeCell ref="C75:H75"/>
    <mergeCell ref="J75:O75"/>
    <mergeCell ref="C91:O91"/>
    <mergeCell ref="E64:G64"/>
    <mergeCell ref="E65:G65"/>
    <mergeCell ref="E66:G66"/>
    <mergeCell ref="E67:M67"/>
    <mergeCell ref="C72:O73"/>
    <mergeCell ref="C74:H74"/>
    <mergeCell ref="J74:O74"/>
    <mergeCell ref="E63:G63"/>
    <mergeCell ref="E52:G52"/>
    <mergeCell ref="E53:G53"/>
    <mergeCell ref="E54:G54"/>
    <mergeCell ref="E55:G55"/>
    <mergeCell ref="E56:G56"/>
    <mergeCell ref="E57:G57"/>
    <mergeCell ref="E58:G58"/>
    <mergeCell ref="E59:G59"/>
    <mergeCell ref="E60:G60"/>
    <mergeCell ref="E61:G61"/>
    <mergeCell ref="E62:G62"/>
    <mergeCell ref="E51:G51"/>
    <mergeCell ref="E36:G36"/>
    <mergeCell ref="E37:G37"/>
    <mergeCell ref="E39:M39"/>
    <mergeCell ref="C44:O45"/>
    <mergeCell ref="E46:M46"/>
    <mergeCell ref="E47:M47"/>
    <mergeCell ref="E48:G49"/>
    <mergeCell ref="H48:I48"/>
    <mergeCell ref="J48:K48"/>
    <mergeCell ref="L48:M48"/>
    <mergeCell ref="E50:G50"/>
    <mergeCell ref="E30:G30"/>
    <mergeCell ref="E31:G31"/>
    <mergeCell ref="E32:G32"/>
    <mergeCell ref="E33:G33"/>
    <mergeCell ref="E34:G34"/>
    <mergeCell ref="G98:K98"/>
    <mergeCell ref="F19:L19"/>
    <mergeCell ref="E35:G35"/>
    <mergeCell ref="B1:P1"/>
    <mergeCell ref="C24:O25"/>
    <mergeCell ref="E26:M26"/>
    <mergeCell ref="E27:M27"/>
    <mergeCell ref="E28:G29"/>
    <mergeCell ref="H28:I28"/>
    <mergeCell ref="J28:K28"/>
    <mergeCell ref="L28:M28"/>
    <mergeCell ref="C7:O8"/>
    <mergeCell ref="G11:H11"/>
    <mergeCell ref="I11:J11"/>
    <mergeCell ref="K11:L11"/>
    <mergeCell ref="F11:F12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X78"/>
  <sheetViews>
    <sheetView zoomScaleNormal="100" workbookViewId="0">
      <selection activeCell="H16" sqref="H1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27" t="s">
        <v>72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4" x14ac:dyDescent="0.25">
      <c r="B2" s="24" t="str">
        <f>+B7</f>
        <v>1. Recaudación Tributos Internos</v>
      </c>
      <c r="C2" s="45"/>
      <c r="D2" s="45"/>
      <c r="E2" s="45"/>
      <c r="F2" s="45"/>
      <c r="G2" s="45"/>
      <c r="H2" s="45"/>
      <c r="I2" s="14"/>
      <c r="J2" s="24" t="str">
        <f>+B55</f>
        <v>3. Ingresos Tributarios recaudados por la SUNAT, 2004-2016</v>
      </c>
      <c r="K2" s="14"/>
      <c r="L2" s="45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0" t="s">
        <v>23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6"/>
    </row>
    <row r="8" spans="2:24" x14ac:dyDescent="0.25">
      <c r="B8" s="31"/>
      <c r="C8" s="128" t="str">
        <f>+CONCATENATE("Durante el 2016 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 en la región se ha logrado recaudar S/ 309.8 millones por tributos internos, cifra superior en 3.6% respecto a lo recaudado en el mismo periodo del 2015. Es así que se recaudaron S/ 138.7 millones por Impuesto a la Renta, S/ 124.9 millones por Impuesto a la producción y el Consumo y solo S/ 46.2 millones por otros conceptos.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S8" s="3"/>
      <c r="T8" s="3"/>
      <c r="U8" s="3"/>
      <c r="V8" s="3"/>
      <c r="W8" s="3"/>
      <c r="X8" s="3"/>
    </row>
    <row r="9" spans="2:24" x14ac:dyDescent="0.25">
      <c r="B9" s="3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7"/>
      <c r="R9" s="4"/>
      <c r="S9" s="3"/>
      <c r="T9" s="3"/>
      <c r="U9" s="3"/>
      <c r="V9" s="3"/>
      <c r="W9" s="3"/>
      <c r="X9" s="3"/>
    </row>
    <row r="10" spans="2:24" x14ac:dyDescent="0.25">
      <c r="B10" s="32"/>
      <c r="C10" s="11"/>
      <c r="D10" s="11"/>
      <c r="E10" s="129" t="s">
        <v>32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7"/>
    </row>
    <row r="11" spans="2:24" ht="15" customHeight="1" x14ac:dyDescent="0.25">
      <c r="B11" s="32"/>
      <c r="C11" s="11"/>
      <c r="D11" s="11"/>
      <c r="E11" s="124"/>
      <c r="F11" s="124"/>
      <c r="G11" s="124"/>
      <c r="H11" s="124"/>
      <c r="I11" s="124"/>
      <c r="J11" s="124"/>
      <c r="K11" s="124"/>
      <c r="L11" s="124"/>
      <c r="M11" s="124"/>
      <c r="N11" s="11"/>
      <c r="O11" s="11"/>
      <c r="P11" s="47"/>
    </row>
    <row r="12" spans="2:24" x14ac:dyDescent="0.25">
      <c r="B12" s="32"/>
      <c r="C12" s="11"/>
      <c r="D12" s="11"/>
      <c r="E12" s="130" t="s">
        <v>33</v>
      </c>
      <c r="F12" s="131"/>
      <c r="G12" s="132"/>
      <c r="H12" s="136">
        <v>2016</v>
      </c>
      <c r="I12" s="136"/>
      <c r="J12" s="136">
        <v>2015</v>
      </c>
      <c r="K12" s="136"/>
      <c r="L12" s="137" t="s">
        <v>29</v>
      </c>
      <c r="M12" s="137"/>
      <c r="N12" s="11"/>
      <c r="O12" s="11"/>
      <c r="P12" s="47"/>
    </row>
    <row r="13" spans="2:24" x14ac:dyDescent="0.25">
      <c r="B13" s="32"/>
      <c r="C13" s="11"/>
      <c r="D13" s="11"/>
      <c r="E13" s="133"/>
      <c r="F13" s="134"/>
      <c r="G13" s="135"/>
      <c r="H13" s="28" t="s">
        <v>20</v>
      </c>
      <c r="I13" s="28" t="s">
        <v>27</v>
      </c>
      <c r="J13" s="28" t="s">
        <v>20</v>
      </c>
      <c r="K13" s="28" t="s">
        <v>27</v>
      </c>
      <c r="L13" s="28" t="s">
        <v>20</v>
      </c>
      <c r="M13" s="28" t="s">
        <v>28</v>
      </c>
      <c r="N13" s="11"/>
      <c r="O13" s="11"/>
      <c r="P13" s="47"/>
    </row>
    <row r="14" spans="2:24" x14ac:dyDescent="0.25">
      <c r="B14" s="32"/>
      <c r="C14" s="11"/>
      <c r="D14" s="11"/>
      <c r="E14" s="139" t="s">
        <v>0</v>
      </c>
      <c r="F14" s="139"/>
      <c r="G14" s="139"/>
      <c r="H14" s="34">
        <v>138.66233083999998</v>
      </c>
      <c r="I14" s="29">
        <f>+H14/H$21</f>
        <v>0.44763690652118188</v>
      </c>
      <c r="J14" s="34">
        <v>136.60949395999998</v>
      </c>
      <c r="K14" s="29">
        <f>+J14/J$21</f>
        <v>0.4570584785020908</v>
      </c>
      <c r="L14" s="37">
        <f>+H14-J14</f>
        <v>2.052836880000001</v>
      </c>
      <c r="M14" s="29">
        <f>+H14/J14-1</f>
        <v>1.5027044025220482E-2</v>
      </c>
      <c r="N14" s="11"/>
      <c r="O14" s="11"/>
      <c r="P14" s="47"/>
    </row>
    <row r="15" spans="2:24" x14ac:dyDescent="0.25">
      <c r="B15" s="32"/>
      <c r="C15" s="11"/>
      <c r="D15" s="11"/>
      <c r="E15" s="126" t="s">
        <v>24</v>
      </c>
      <c r="F15" s="126"/>
      <c r="G15" s="126"/>
      <c r="H15" s="35">
        <v>74.497102529999992</v>
      </c>
      <c r="I15" s="44">
        <f t="shared" ref="I15:K21" si="0">+H15/H$21</f>
        <v>0.24049539856502036</v>
      </c>
      <c r="J15" s="35">
        <v>71.068626999999978</v>
      </c>
      <c r="K15" s="44">
        <f t="shared" si="0"/>
        <v>0.23777643547500191</v>
      </c>
      <c r="L15" s="35">
        <f t="shared" ref="L15:L21" si="1">+H15-J15</f>
        <v>3.4284755300000143</v>
      </c>
      <c r="M15" s="44">
        <f t="shared" ref="M15:M21" si="2">+H15/J15-1</f>
        <v>4.8241758349996111E-2</v>
      </c>
      <c r="N15" s="11"/>
      <c r="O15" s="11"/>
      <c r="P15" s="47"/>
    </row>
    <row r="16" spans="2:24" x14ac:dyDescent="0.25">
      <c r="B16" s="32"/>
      <c r="C16" s="11"/>
      <c r="D16" s="11"/>
      <c r="E16" s="126" t="s">
        <v>25</v>
      </c>
      <c r="F16" s="126"/>
      <c r="G16" s="126"/>
      <c r="H16" s="35">
        <v>22.781448880000003</v>
      </c>
      <c r="I16" s="44">
        <f t="shared" si="0"/>
        <v>7.3544251282496656E-2</v>
      </c>
      <c r="J16" s="35">
        <v>21.83425995</v>
      </c>
      <c r="K16" s="44">
        <f t="shared" si="0"/>
        <v>7.3051537947195669E-2</v>
      </c>
      <c r="L16" s="35">
        <f t="shared" si="1"/>
        <v>0.94718893000000293</v>
      </c>
      <c r="M16" s="44">
        <f t="shared" si="2"/>
        <v>4.3380857980487741E-2</v>
      </c>
      <c r="N16" s="11"/>
      <c r="O16" s="11"/>
      <c r="P16" s="47"/>
    </row>
    <row r="17" spans="2:16" x14ac:dyDescent="0.25">
      <c r="B17" s="32"/>
      <c r="C17" s="11"/>
      <c r="D17" s="11"/>
      <c r="E17" s="139" t="s">
        <v>31</v>
      </c>
      <c r="F17" s="139"/>
      <c r="G17" s="139"/>
      <c r="H17" s="34">
        <v>124.88201177999997</v>
      </c>
      <c r="I17" s="29">
        <f t="shared" si="0"/>
        <v>0.40315056796387677</v>
      </c>
      <c r="J17" s="34">
        <v>114.76050306999997</v>
      </c>
      <c r="K17" s="29">
        <f t="shared" si="0"/>
        <v>0.38395765480741051</v>
      </c>
      <c r="L17" s="37">
        <f t="shared" si="1"/>
        <v>10.121508710000001</v>
      </c>
      <c r="M17" s="29">
        <f t="shared" si="2"/>
        <v>8.819679627777699E-2</v>
      </c>
      <c r="N17" s="11"/>
      <c r="O17" s="11"/>
      <c r="P17" s="47"/>
    </row>
    <row r="18" spans="2:16" x14ac:dyDescent="0.25">
      <c r="B18" s="32"/>
      <c r="C18" s="11"/>
      <c r="D18" s="11"/>
      <c r="E18" s="126" t="s">
        <v>10</v>
      </c>
      <c r="F18" s="126"/>
      <c r="G18" s="126"/>
      <c r="H18" s="36">
        <v>124.86827477999998</v>
      </c>
      <c r="I18" s="25">
        <f t="shared" si="0"/>
        <v>0.40310622147014902</v>
      </c>
      <c r="J18" s="36">
        <v>114.74968608999997</v>
      </c>
      <c r="K18" s="25">
        <f t="shared" si="0"/>
        <v>0.38392146411321004</v>
      </c>
      <c r="L18" s="38">
        <f t="shared" si="1"/>
        <v>10.11858869000001</v>
      </c>
      <c r="M18" s="25">
        <f t="shared" si="2"/>
        <v>8.817966335928662E-2</v>
      </c>
      <c r="N18" s="11"/>
      <c r="O18" s="11"/>
      <c r="P18" s="47"/>
    </row>
    <row r="19" spans="2:16" x14ac:dyDescent="0.25">
      <c r="B19" s="32"/>
      <c r="C19" s="11"/>
      <c r="D19" s="11"/>
      <c r="E19" s="126" t="s">
        <v>11</v>
      </c>
      <c r="F19" s="126"/>
      <c r="G19" s="126"/>
      <c r="H19" s="36">
        <v>1.3737000000000001E-2</v>
      </c>
      <c r="I19" s="25">
        <f t="shared" si="0"/>
        <v>4.4346493727823713E-5</v>
      </c>
      <c r="J19" s="36">
        <v>1.0816979999999999E-2</v>
      </c>
      <c r="K19" s="25">
        <f t="shared" si="0"/>
        <v>3.6190694200471702E-5</v>
      </c>
      <c r="L19" s="38">
        <f t="shared" si="1"/>
        <v>2.9200200000000023E-3</v>
      </c>
      <c r="M19" s="25">
        <f t="shared" si="2"/>
        <v>0.26994780428548482</v>
      </c>
      <c r="N19" s="11"/>
      <c r="O19" s="11"/>
      <c r="P19" s="47"/>
    </row>
    <row r="20" spans="2:16" x14ac:dyDescent="0.25">
      <c r="B20" s="32"/>
      <c r="C20" s="11"/>
      <c r="D20" s="11"/>
      <c r="E20" s="139" t="s">
        <v>12</v>
      </c>
      <c r="F20" s="139"/>
      <c r="G20" s="139"/>
      <c r="H20" s="34">
        <v>46.220846129999998</v>
      </c>
      <c r="I20" s="29">
        <f t="shared" si="0"/>
        <v>0.14921252551494138</v>
      </c>
      <c r="J20" s="34">
        <v>47.518439319999992</v>
      </c>
      <c r="K20" s="29">
        <f t="shared" si="0"/>
        <v>0.15898386669049869</v>
      </c>
      <c r="L20" s="37">
        <f t="shared" si="1"/>
        <v>-1.2975931899999935</v>
      </c>
      <c r="M20" s="29">
        <f t="shared" si="2"/>
        <v>-2.7307150835946148E-2</v>
      </c>
      <c r="N20" s="11"/>
      <c r="O20" s="11"/>
      <c r="P20" s="47"/>
    </row>
    <row r="21" spans="2:16" x14ac:dyDescent="0.25">
      <c r="B21" s="32"/>
      <c r="C21" s="11"/>
      <c r="D21" s="11"/>
      <c r="E21" s="141" t="s">
        <v>16</v>
      </c>
      <c r="F21" s="142"/>
      <c r="G21" s="143"/>
      <c r="H21" s="59">
        <v>309.76518874999994</v>
      </c>
      <c r="I21" s="26">
        <f t="shared" si="0"/>
        <v>1</v>
      </c>
      <c r="J21" s="59">
        <v>298.88843634999995</v>
      </c>
      <c r="K21" s="26">
        <f t="shared" si="0"/>
        <v>1</v>
      </c>
      <c r="L21" s="60">
        <f t="shared" si="1"/>
        <v>10.876752399999987</v>
      </c>
      <c r="M21" s="26">
        <f t="shared" si="2"/>
        <v>3.6390676510694053E-2</v>
      </c>
      <c r="N21" s="11"/>
      <c r="O21" s="11"/>
      <c r="P21" s="47"/>
    </row>
    <row r="22" spans="2:16" x14ac:dyDescent="0.25">
      <c r="B22" s="32"/>
      <c r="C22" s="11"/>
      <c r="D22" s="11"/>
      <c r="E22" s="43" t="s">
        <v>34</v>
      </c>
      <c r="F22" s="39"/>
      <c r="G22" s="39"/>
      <c r="H22" s="40"/>
      <c r="I22" s="41"/>
      <c r="J22" s="40"/>
      <c r="K22" s="41"/>
      <c r="L22" s="42"/>
      <c r="M22" s="41"/>
      <c r="N22" s="11"/>
      <c r="O22" s="11"/>
      <c r="P22" s="47"/>
    </row>
    <row r="23" spans="2:16" x14ac:dyDescent="0.25">
      <c r="B23" s="32"/>
      <c r="C23" s="11"/>
      <c r="D23" s="11"/>
      <c r="E23" s="144" t="s">
        <v>30</v>
      </c>
      <c r="F23" s="144"/>
      <c r="G23" s="144"/>
      <c r="H23" s="144"/>
      <c r="I23" s="144"/>
      <c r="J23" s="144"/>
      <c r="K23" s="144"/>
      <c r="L23" s="144"/>
      <c r="M23" s="144"/>
      <c r="N23" s="11"/>
      <c r="O23" s="11"/>
      <c r="P23" s="47"/>
    </row>
    <row r="24" spans="2:16" x14ac:dyDescent="0.25">
      <c r="B24" s="22"/>
      <c r="C24" s="23"/>
      <c r="D24" s="23"/>
      <c r="E24" s="23"/>
      <c r="F24" s="33"/>
      <c r="G24" s="33"/>
      <c r="H24" s="33"/>
      <c r="I24" s="33"/>
      <c r="J24" s="33"/>
      <c r="K24" s="33"/>
      <c r="L24" s="23"/>
      <c r="M24" s="23"/>
      <c r="N24" s="23"/>
      <c r="O24" s="23"/>
      <c r="P24" s="48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0" t="s">
        <v>35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6"/>
    </row>
    <row r="28" spans="2:16" x14ac:dyDescent="0.25">
      <c r="B28" s="31"/>
      <c r="C28" s="128" t="str">
        <f>+CONCATENATE("En el año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2016 los impuestos a la producción y consumo representaron  40.3% del total recaudado, casi en su totalidad por el Impuesto General a las Ventas (IGV). Mientras que el Impuesto a la Renta de Tercera Categoría Alcanzó una participación de 24.0% y el Impuesto de Quinta Categoría de 7.4%, entre las principales.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47"/>
    </row>
    <row r="29" spans="2:16" x14ac:dyDescent="0.25">
      <c r="B29" s="3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7"/>
    </row>
    <row r="30" spans="2:16" x14ac:dyDescent="0.25">
      <c r="B30" s="32"/>
      <c r="C30" s="11"/>
      <c r="D30" s="11"/>
      <c r="E30" s="129" t="s">
        <v>32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7"/>
    </row>
    <row r="31" spans="2:16" x14ac:dyDescent="0.25">
      <c r="B31" s="32"/>
      <c r="C31" s="11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1"/>
      <c r="O31" s="11"/>
      <c r="P31" s="47"/>
    </row>
    <row r="32" spans="2:16" x14ac:dyDescent="0.25">
      <c r="B32" s="32"/>
      <c r="C32" s="11"/>
      <c r="D32" s="11"/>
      <c r="E32" s="130" t="s">
        <v>21</v>
      </c>
      <c r="F32" s="131"/>
      <c r="G32" s="132"/>
      <c r="H32" s="136">
        <v>2016</v>
      </c>
      <c r="I32" s="136"/>
      <c r="J32" s="136">
        <v>2015</v>
      </c>
      <c r="K32" s="136"/>
      <c r="L32" s="137" t="s">
        <v>29</v>
      </c>
      <c r="M32" s="137"/>
      <c r="N32" s="11"/>
      <c r="O32" s="11"/>
      <c r="P32" s="47"/>
    </row>
    <row r="33" spans="2:16" x14ac:dyDescent="0.25">
      <c r="B33" s="32"/>
      <c r="C33" s="11"/>
      <c r="D33" s="11"/>
      <c r="E33" s="145"/>
      <c r="F33" s="146"/>
      <c r="G33" s="147"/>
      <c r="H33" s="49" t="s">
        <v>20</v>
      </c>
      <c r="I33" s="49" t="s">
        <v>27</v>
      </c>
      <c r="J33" s="49" t="s">
        <v>20</v>
      </c>
      <c r="K33" s="49" t="s">
        <v>27</v>
      </c>
      <c r="L33" s="49" t="s">
        <v>20</v>
      </c>
      <c r="M33" s="49" t="s">
        <v>28</v>
      </c>
      <c r="N33" s="11"/>
      <c r="O33" s="11"/>
      <c r="P33" s="47"/>
    </row>
    <row r="34" spans="2:16" x14ac:dyDescent="0.25">
      <c r="B34" s="32"/>
      <c r="C34" s="50"/>
      <c r="D34" s="51"/>
      <c r="E34" s="148" t="s">
        <v>0</v>
      </c>
      <c r="F34" s="148"/>
      <c r="G34" s="148"/>
      <c r="H34" s="58">
        <v>138.66233083999998</v>
      </c>
      <c r="I34" s="56">
        <f>+H34/H$50</f>
        <v>0.44763690652118188</v>
      </c>
      <c r="J34" s="58">
        <v>136.60949395999998</v>
      </c>
      <c r="K34" s="56">
        <f>+J34/J$50</f>
        <v>0.4570584785020908</v>
      </c>
      <c r="L34" s="57">
        <f>+H34-J34</f>
        <v>2.052836880000001</v>
      </c>
      <c r="M34" s="56">
        <f>+H34/J34-1</f>
        <v>1.5027044025220482E-2</v>
      </c>
      <c r="N34" s="11"/>
      <c r="O34" s="11"/>
      <c r="P34" s="47"/>
    </row>
    <row r="35" spans="2:16" x14ac:dyDescent="0.25">
      <c r="B35" s="32"/>
      <c r="C35" s="52"/>
      <c r="D35" s="53"/>
      <c r="E35" s="140" t="s">
        <v>5</v>
      </c>
      <c r="F35" s="140"/>
      <c r="G35" s="140"/>
      <c r="H35" s="54">
        <v>4.9525916799999994</v>
      </c>
      <c r="I35" s="44">
        <f t="shared" ref="I35:K50" si="3">+H35/H$50</f>
        <v>1.5988212555404519E-2</v>
      </c>
      <c r="J35" s="54">
        <v>4.5714067599999995</v>
      </c>
      <c r="K35" s="44">
        <f t="shared" si="3"/>
        <v>1.5294692614493984E-2</v>
      </c>
      <c r="L35" s="35">
        <f t="shared" ref="L35:L50" si="4">+H35-J35</f>
        <v>0.38118491999999993</v>
      </c>
      <c r="M35" s="44">
        <f t="shared" ref="M35:M50" si="5">+H35/J35-1</f>
        <v>8.3384599098768497E-2</v>
      </c>
      <c r="N35" s="11"/>
      <c r="O35" s="11"/>
      <c r="P35" s="47"/>
    </row>
    <row r="36" spans="2:16" x14ac:dyDescent="0.25">
      <c r="B36" s="32"/>
      <c r="C36" s="52"/>
      <c r="D36" s="53"/>
      <c r="E36" s="140" t="s">
        <v>6</v>
      </c>
      <c r="F36" s="140"/>
      <c r="G36" s="140"/>
      <c r="H36" s="54">
        <v>7.1997028399999996</v>
      </c>
      <c r="I36" s="44">
        <f t="shared" si="3"/>
        <v>2.3242452998198628E-2</v>
      </c>
      <c r="J36" s="54">
        <v>6.2236961000000006</v>
      </c>
      <c r="K36" s="44">
        <f t="shared" si="3"/>
        <v>2.0822806582962011E-2</v>
      </c>
      <c r="L36" s="35">
        <f t="shared" si="4"/>
        <v>0.97600673999999898</v>
      </c>
      <c r="M36" s="44">
        <f t="shared" si="5"/>
        <v>0.15682107935829315</v>
      </c>
      <c r="N36" s="11"/>
      <c r="O36" s="11"/>
      <c r="P36" s="47"/>
    </row>
    <row r="37" spans="2:16" x14ac:dyDescent="0.25">
      <c r="B37" s="32"/>
      <c r="C37" s="52"/>
      <c r="D37" s="53"/>
      <c r="E37" s="140" t="s">
        <v>1</v>
      </c>
      <c r="F37" s="140"/>
      <c r="G37" s="140"/>
      <c r="H37" s="54">
        <v>74.497102529999992</v>
      </c>
      <c r="I37" s="44">
        <f t="shared" si="3"/>
        <v>0.24049539856502036</v>
      </c>
      <c r="J37" s="54">
        <v>71.068626999999978</v>
      </c>
      <c r="K37" s="44">
        <f t="shared" si="3"/>
        <v>0.23777643547500191</v>
      </c>
      <c r="L37" s="35">
        <f t="shared" si="4"/>
        <v>3.4284755300000143</v>
      </c>
      <c r="M37" s="44">
        <f t="shared" si="5"/>
        <v>4.8241758349996111E-2</v>
      </c>
      <c r="N37" s="11"/>
      <c r="O37" s="11"/>
      <c r="P37" s="47"/>
    </row>
    <row r="38" spans="2:16" x14ac:dyDescent="0.25">
      <c r="B38" s="32"/>
      <c r="C38" s="52"/>
      <c r="D38" s="53"/>
      <c r="E38" s="140" t="s">
        <v>4</v>
      </c>
      <c r="F38" s="140"/>
      <c r="G38" s="140"/>
      <c r="H38" s="54">
        <v>5.77109658</v>
      </c>
      <c r="I38" s="44">
        <f t="shared" si="3"/>
        <v>1.8630552397731301E-2</v>
      </c>
      <c r="J38" s="54">
        <v>5.0436884600000003</v>
      </c>
      <c r="K38" s="44">
        <f t="shared" si="3"/>
        <v>1.6874819653758082E-2</v>
      </c>
      <c r="L38" s="35">
        <f t="shared" si="4"/>
        <v>0.72740811999999977</v>
      </c>
      <c r="M38" s="44">
        <f t="shared" si="5"/>
        <v>0.14422146129144542</v>
      </c>
      <c r="N38" s="11"/>
      <c r="O38" s="11"/>
      <c r="P38" s="47"/>
    </row>
    <row r="39" spans="2:16" x14ac:dyDescent="0.25">
      <c r="B39" s="32"/>
      <c r="C39" s="52"/>
      <c r="D39" s="53"/>
      <c r="E39" s="140" t="s">
        <v>2</v>
      </c>
      <c r="F39" s="140"/>
      <c r="G39" s="140"/>
      <c r="H39" s="54">
        <v>22.781448880000003</v>
      </c>
      <c r="I39" s="44">
        <f t="shared" si="3"/>
        <v>7.3544251282496656E-2</v>
      </c>
      <c r="J39" s="54">
        <v>21.83425995</v>
      </c>
      <c r="K39" s="44">
        <f t="shared" si="3"/>
        <v>7.3051537947195669E-2</v>
      </c>
      <c r="L39" s="35">
        <f t="shared" si="4"/>
        <v>0.94718893000000293</v>
      </c>
      <c r="M39" s="44">
        <f t="shared" si="5"/>
        <v>4.3380857980487741E-2</v>
      </c>
      <c r="N39" s="11"/>
      <c r="O39" s="11"/>
      <c r="P39" s="47"/>
    </row>
    <row r="40" spans="2:16" x14ac:dyDescent="0.25">
      <c r="B40" s="32"/>
      <c r="C40" s="52"/>
      <c r="D40" s="53"/>
      <c r="E40" s="140" t="s">
        <v>7</v>
      </c>
      <c r="F40" s="140"/>
      <c r="G40" s="140"/>
      <c r="H40" s="54">
        <v>0.42199205000000001</v>
      </c>
      <c r="I40" s="44">
        <f t="shared" si="3"/>
        <v>1.3622965566365633E-3</v>
      </c>
      <c r="J40" s="54">
        <v>0.25668516999999996</v>
      </c>
      <c r="K40" s="44">
        <f t="shared" si="3"/>
        <v>8.5879926682549956E-4</v>
      </c>
      <c r="L40" s="35">
        <f t="shared" si="4"/>
        <v>0.16530688000000004</v>
      </c>
      <c r="M40" s="44">
        <f t="shared" si="5"/>
        <v>0.64400635221738778</v>
      </c>
      <c r="N40" s="11"/>
      <c r="O40" s="11"/>
      <c r="P40" s="47"/>
    </row>
    <row r="41" spans="2:16" x14ac:dyDescent="0.25">
      <c r="B41" s="32"/>
      <c r="C41" s="52"/>
      <c r="D41" s="53"/>
      <c r="E41" s="140" t="s">
        <v>3</v>
      </c>
      <c r="F41" s="140"/>
      <c r="G41" s="140"/>
      <c r="H41" s="54">
        <v>14.339242969999997</v>
      </c>
      <c r="I41" s="44">
        <f t="shared" si="3"/>
        <v>4.6290685625016023E-2</v>
      </c>
      <c r="J41" s="54">
        <v>19.507262779999998</v>
      </c>
      <c r="K41" s="44">
        <f t="shared" si="3"/>
        <v>6.526603376905786E-2</v>
      </c>
      <c r="L41" s="35">
        <f t="shared" si="4"/>
        <v>-5.1680198100000005</v>
      </c>
      <c r="M41" s="44">
        <f t="shared" si="5"/>
        <v>-0.26492798442734677</v>
      </c>
      <c r="N41" s="11"/>
      <c r="O41" s="11"/>
      <c r="P41" s="47"/>
    </row>
    <row r="42" spans="2:16" x14ac:dyDescent="0.25">
      <c r="B42" s="32"/>
      <c r="C42" s="52"/>
      <c r="D42" s="53"/>
      <c r="E42" s="140" t="s">
        <v>37</v>
      </c>
      <c r="F42" s="140"/>
      <c r="G42" s="140"/>
      <c r="H42" s="54">
        <v>6.4322635800000008</v>
      </c>
      <c r="I42" s="44">
        <f t="shared" si="3"/>
        <v>2.0764965895477827E-2</v>
      </c>
      <c r="J42" s="54">
        <v>5.786321720000001</v>
      </c>
      <c r="K42" s="44">
        <f t="shared" si="3"/>
        <v>1.9359470010489759E-2</v>
      </c>
      <c r="L42" s="35">
        <f t="shared" si="4"/>
        <v>0.64594185999999976</v>
      </c>
      <c r="M42" s="44">
        <f t="shared" si="5"/>
        <v>0.111632551948736</v>
      </c>
      <c r="N42" s="11"/>
      <c r="O42" s="11"/>
      <c r="P42" s="47"/>
    </row>
    <row r="43" spans="2:16" x14ac:dyDescent="0.25">
      <c r="B43" s="32"/>
      <c r="C43" s="52"/>
      <c r="D43" s="53"/>
      <c r="E43" s="140" t="s">
        <v>8</v>
      </c>
      <c r="F43" s="140"/>
      <c r="G43" s="140"/>
      <c r="H43" s="54">
        <v>2.2668897299999995</v>
      </c>
      <c r="I43" s="44">
        <f t="shared" si="3"/>
        <v>7.3180906452000411E-3</v>
      </c>
      <c r="J43" s="54">
        <v>2.31754602</v>
      </c>
      <c r="K43" s="44">
        <f t="shared" si="3"/>
        <v>7.7538831823059937E-3</v>
      </c>
      <c r="L43" s="35">
        <f t="shared" si="4"/>
        <v>-5.0656290000000492E-2</v>
      </c>
      <c r="M43" s="44">
        <f t="shared" si="5"/>
        <v>-2.185772777016981E-2</v>
      </c>
      <c r="N43" s="11"/>
      <c r="O43" s="11"/>
      <c r="P43" s="47"/>
    </row>
    <row r="44" spans="2:16" x14ac:dyDescent="0.25">
      <c r="B44" s="32"/>
      <c r="C44" s="50"/>
      <c r="D44" s="51"/>
      <c r="E44" s="148" t="s">
        <v>9</v>
      </c>
      <c r="F44" s="148"/>
      <c r="G44" s="148"/>
      <c r="H44" s="58">
        <v>124.88201177999997</v>
      </c>
      <c r="I44" s="56">
        <f t="shared" si="3"/>
        <v>0.40315056796387677</v>
      </c>
      <c r="J44" s="58">
        <v>114.76050306999997</v>
      </c>
      <c r="K44" s="56">
        <f t="shared" si="3"/>
        <v>0.38395765480741051</v>
      </c>
      <c r="L44" s="57">
        <f t="shared" si="4"/>
        <v>10.121508710000001</v>
      </c>
      <c r="M44" s="56">
        <f t="shared" si="5"/>
        <v>8.819679627777699E-2</v>
      </c>
      <c r="N44" s="11"/>
      <c r="O44" s="11"/>
      <c r="P44" s="47"/>
    </row>
    <row r="45" spans="2:16" x14ac:dyDescent="0.25">
      <c r="B45" s="32"/>
      <c r="C45" s="52"/>
      <c r="D45" s="53"/>
      <c r="E45" s="140" t="s">
        <v>17</v>
      </c>
      <c r="F45" s="140"/>
      <c r="G45" s="140"/>
      <c r="H45" s="54">
        <v>124.86827477999998</v>
      </c>
      <c r="I45" s="44">
        <f t="shared" si="3"/>
        <v>0.40310622147014902</v>
      </c>
      <c r="J45" s="54">
        <v>114.74968608999997</v>
      </c>
      <c r="K45" s="44">
        <f t="shared" si="3"/>
        <v>0.38392146411321004</v>
      </c>
      <c r="L45" s="35">
        <f t="shared" si="4"/>
        <v>10.11858869000001</v>
      </c>
      <c r="M45" s="44">
        <f t="shared" si="5"/>
        <v>8.817966335928662E-2</v>
      </c>
      <c r="N45" s="11"/>
      <c r="O45" s="11"/>
      <c r="P45" s="47"/>
    </row>
    <row r="46" spans="2:16" x14ac:dyDescent="0.25">
      <c r="B46" s="32"/>
      <c r="C46" s="52"/>
      <c r="D46" s="53"/>
      <c r="E46" s="140" t="s">
        <v>18</v>
      </c>
      <c r="F46" s="140"/>
      <c r="G46" s="140"/>
      <c r="H46" s="54">
        <v>1.3737000000000001E-2</v>
      </c>
      <c r="I46" s="44">
        <f t="shared" si="3"/>
        <v>4.4346493727823713E-5</v>
      </c>
      <c r="J46" s="54">
        <v>1.0816979999999999E-2</v>
      </c>
      <c r="K46" s="44">
        <f t="shared" si="3"/>
        <v>3.6190694200471702E-5</v>
      </c>
      <c r="L46" s="35">
        <f t="shared" si="4"/>
        <v>2.9200200000000023E-3</v>
      </c>
      <c r="M46" s="44">
        <f t="shared" si="5"/>
        <v>0.26994780428548482</v>
      </c>
      <c r="N46" s="11"/>
      <c r="O46" s="11"/>
      <c r="P46" s="47"/>
    </row>
    <row r="47" spans="2:16" x14ac:dyDescent="0.25">
      <c r="B47" s="32"/>
      <c r="C47" s="52"/>
      <c r="D47" s="53"/>
      <c r="E47" s="140" t="s">
        <v>38</v>
      </c>
      <c r="F47" s="140"/>
      <c r="G47" s="140"/>
      <c r="H47" s="54">
        <v>0</v>
      </c>
      <c r="I47" s="44">
        <f t="shared" si="3"/>
        <v>0</v>
      </c>
      <c r="J47" s="54">
        <v>0</v>
      </c>
      <c r="K47" s="44">
        <f t="shared" si="3"/>
        <v>0</v>
      </c>
      <c r="L47" s="35">
        <f t="shared" si="4"/>
        <v>0</v>
      </c>
      <c r="M47" s="44" t="e">
        <f t="shared" si="5"/>
        <v>#DIV/0!</v>
      </c>
      <c r="N47" s="11"/>
      <c r="O47" s="11"/>
      <c r="P47" s="47"/>
    </row>
    <row r="48" spans="2:16" x14ac:dyDescent="0.25">
      <c r="B48" s="32"/>
      <c r="C48" s="52"/>
      <c r="D48" s="53"/>
      <c r="E48" s="140" t="s">
        <v>39</v>
      </c>
      <c r="F48" s="140"/>
      <c r="G48" s="140"/>
      <c r="H48" s="54">
        <v>0</v>
      </c>
      <c r="I48" s="44">
        <f t="shared" si="3"/>
        <v>0</v>
      </c>
      <c r="J48" s="54">
        <v>0</v>
      </c>
      <c r="K48" s="44">
        <f t="shared" si="3"/>
        <v>0</v>
      </c>
      <c r="L48" s="35">
        <f t="shared" si="4"/>
        <v>0</v>
      </c>
      <c r="M48" s="44" t="e">
        <f t="shared" si="5"/>
        <v>#DIV/0!</v>
      </c>
      <c r="N48" s="11"/>
      <c r="O48" s="11"/>
      <c r="P48" s="47"/>
    </row>
    <row r="49" spans="2:16" x14ac:dyDescent="0.25">
      <c r="B49" s="32"/>
      <c r="C49" s="50"/>
      <c r="D49" s="51"/>
      <c r="E49" s="150" t="s">
        <v>12</v>
      </c>
      <c r="F49" s="150"/>
      <c r="G49" s="150"/>
      <c r="H49" s="55">
        <v>46.220846129999998</v>
      </c>
      <c r="I49" s="56">
        <f t="shared" si="3"/>
        <v>0.14921252551494138</v>
      </c>
      <c r="J49" s="55">
        <v>47.518439319999992</v>
      </c>
      <c r="K49" s="56">
        <f t="shared" si="3"/>
        <v>0.15898386669049869</v>
      </c>
      <c r="L49" s="57">
        <f t="shared" si="4"/>
        <v>-1.2975931899999935</v>
      </c>
      <c r="M49" s="56">
        <f t="shared" si="5"/>
        <v>-2.7307150835946148E-2</v>
      </c>
      <c r="N49" s="11"/>
      <c r="O49" s="11"/>
      <c r="P49" s="47"/>
    </row>
    <row r="50" spans="2:16" x14ac:dyDescent="0.25">
      <c r="B50" s="32"/>
      <c r="C50" s="50"/>
      <c r="D50" s="51"/>
      <c r="E50" s="151" t="s">
        <v>36</v>
      </c>
      <c r="F50" s="151"/>
      <c r="G50" s="151"/>
      <c r="H50" s="61">
        <f>+H34+H44+H49</f>
        <v>309.76518874999994</v>
      </c>
      <c r="I50" s="62">
        <f t="shared" si="3"/>
        <v>1</v>
      </c>
      <c r="J50" s="61">
        <f>+J34+J44+J49</f>
        <v>298.88843634999995</v>
      </c>
      <c r="K50" s="62">
        <f t="shared" si="3"/>
        <v>1</v>
      </c>
      <c r="L50" s="63">
        <f t="shared" si="4"/>
        <v>10.876752399999987</v>
      </c>
      <c r="M50" s="62">
        <f t="shared" si="5"/>
        <v>3.6390676510694053E-2</v>
      </c>
      <c r="N50" s="11"/>
      <c r="O50" s="11"/>
      <c r="P50" s="47"/>
    </row>
    <row r="51" spans="2:16" x14ac:dyDescent="0.25">
      <c r="B51" s="32"/>
      <c r="C51" s="52"/>
      <c r="D51" s="53"/>
      <c r="E51" s="144" t="s">
        <v>30</v>
      </c>
      <c r="F51" s="144"/>
      <c r="G51" s="144"/>
      <c r="H51" s="144"/>
      <c r="I51" s="144"/>
      <c r="J51" s="144"/>
      <c r="K51" s="144"/>
      <c r="L51" s="144"/>
      <c r="M51" s="144"/>
      <c r="N51" s="11"/>
      <c r="O51" s="11"/>
      <c r="P51" s="47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</row>
    <row r="55" spans="2:16" x14ac:dyDescent="0.25">
      <c r="B55" s="30" t="s">
        <v>46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2:16" x14ac:dyDescent="0.25">
      <c r="B56" s="31"/>
      <c r="C56" s="128" t="str">
        <f>+CONCATENATE("En esta región se habría recaudado en el 2016 unos  S/ ",FIXED(H73,1)," millones, con lo que registraría aumento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superior al año anterior.")</f>
        <v>En esta región se habría recaudado en el 2016 unos  S/ 309.8 millones, con lo que registraría aumento de 3.6% respecto al año anterior. El Impuesto a la Renta recaudado sería de S/ 138.7 millones un 1.5% más en comparación del año 2015. Mientras que el IGV habría alcanzado los S/ 124.9 millones un 8.8% superior al año anterior.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47"/>
    </row>
    <row r="57" spans="2:16" x14ac:dyDescent="0.25">
      <c r="B57" s="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47"/>
    </row>
    <row r="58" spans="2:16" x14ac:dyDescent="0.25">
      <c r="B58" s="32"/>
      <c r="C58" s="149" t="s">
        <v>43</v>
      </c>
      <c r="D58" s="149"/>
      <c r="E58" s="149"/>
      <c r="F58" s="149"/>
      <c r="G58" s="149"/>
      <c r="H58" s="149"/>
      <c r="I58" s="68"/>
      <c r="J58" s="149" t="s">
        <v>45</v>
      </c>
      <c r="K58" s="149"/>
      <c r="L58" s="149"/>
      <c r="M58" s="149"/>
      <c r="N58" s="149"/>
      <c r="O58" s="149"/>
      <c r="P58" s="47"/>
    </row>
    <row r="59" spans="2:16" x14ac:dyDescent="0.25">
      <c r="B59" s="32"/>
      <c r="C59" s="149" t="s">
        <v>26</v>
      </c>
      <c r="D59" s="149"/>
      <c r="E59" s="149"/>
      <c r="F59" s="149"/>
      <c r="G59" s="149"/>
      <c r="H59" s="149"/>
      <c r="I59" s="68"/>
      <c r="J59" s="149" t="s">
        <v>44</v>
      </c>
      <c r="K59" s="149"/>
      <c r="L59" s="149"/>
      <c r="M59" s="149"/>
      <c r="N59" s="149"/>
      <c r="O59" s="149"/>
      <c r="P59" s="47"/>
    </row>
    <row r="60" spans="2:16" x14ac:dyDescent="0.25">
      <c r="B60" s="32"/>
      <c r="C60" s="70" t="s">
        <v>40</v>
      </c>
      <c r="D60" s="70" t="s">
        <v>13</v>
      </c>
      <c r="E60" s="70" t="s">
        <v>14</v>
      </c>
      <c r="F60" s="70" t="s">
        <v>15</v>
      </c>
      <c r="G60" s="70" t="s">
        <v>19</v>
      </c>
      <c r="H60" s="70" t="s">
        <v>41</v>
      </c>
      <c r="I60" s="68"/>
      <c r="J60" s="70" t="s">
        <v>40</v>
      </c>
      <c r="K60" s="70" t="s">
        <v>13</v>
      </c>
      <c r="L60" s="70" t="s">
        <v>14</v>
      </c>
      <c r="M60" s="70" t="s">
        <v>15</v>
      </c>
      <c r="N60" s="70" t="s">
        <v>19</v>
      </c>
      <c r="O60" s="70" t="s">
        <v>41</v>
      </c>
      <c r="P60" s="47"/>
    </row>
    <row r="61" spans="2:16" x14ac:dyDescent="0.25">
      <c r="B61" s="32"/>
      <c r="C61" s="71">
        <v>2004</v>
      </c>
      <c r="D61" s="35">
        <v>28.064102480000006</v>
      </c>
      <c r="E61" s="35">
        <v>19.85177436</v>
      </c>
      <c r="F61" s="35">
        <v>3.8639899999999999E-3</v>
      </c>
      <c r="G61" s="35">
        <v>9.9147614200000014</v>
      </c>
      <c r="H61" s="35">
        <v>57.842907570000015</v>
      </c>
      <c r="I61" s="68"/>
      <c r="J61" s="71">
        <v>2004</v>
      </c>
      <c r="K61" s="35"/>
      <c r="L61" s="35"/>
      <c r="M61" s="35"/>
      <c r="N61" s="35"/>
      <c r="O61" s="35"/>
      <c r="P61" s="47"/>
    </row>
    <row r="62" spans="2:16" x14ac:dyDescent="0.25">
      <c r="B62" s="32"/>
      <c r="C62" s="71">
        <v>2005</v>
      </c>
      <c r="D62" s="35">
        <v>36.733668330000008</v>
      </c>
      <c r="E62" s="35">
        <v>23.03048794</v>
      </c>
      <c r="F62" s="35">
        <v>4.4789799999999996E-3</v>
      </c>
      <c r="G62" s="35">
        <v>9.5403099999999998</v>
      </c>
      <c r="H62" s="35">
        <v>69.337780780000003</v>
      </c>
      <c r="I62" s="68"/>
      <c r="J62" s="71">
        <v>2005</v>
      </c>
      <c r="K62" s="44">
        <f>+D62/D61-1</f>
        <v>0.30892011801119956</v>
      </c>
      <c r="L62" s="44">
        <f t="shared" ref="L62:O62" si="6">+E62/E61-1</f>
        <v>0.16012239119566529</v>
      </c>
      <c r="M62" s="44">
        <f t="shared" si="6"/>
        <v>0.15915931459449939</v>
      </c>
      <c r="N62" s="44">
        <f t="shared" si="6"/>
        <v>-3.7767063082794983E-2</v>
      </c>
      <c r="O62" s="44">
        <f t="shared" si="6"/>
        <v>0.19872571578614351</v>
      </c>
      <c r="P62" s="47"/>
    </row>
    <row r="63" spans="2:16" x14ac:dyDescent="0.25">
      <c r="B63" s="32"/>
      <c r="C63" s="71">
        <v>2006</v>
      </c>
      <c r="D63" s="35">
        <v>46.46891359</v>
      </c>
      <c r="E63" s="35">
        <v>32.359194289999998</v>
      </c>
      <c r="F63" s="35">
        <v>6.0719900000000002E-3</v>
      </c>
      <c r="G63" s="35">
        <v>9.8558527300000005</v>
      </c>
      <c r="H63" s="35">
        <v>88.720962800000009</v>
      </c>
      <c r="I63" s="68"/>
      <c r="J63" s="71">
        <v>2006</v>
      </c>
      <c r="K63" s="44">
        <f t="shared" ref="K63:K72" si="7">+D63/D62-1</f>
        <v>0.26502240866723659</v>
      </c>
      <c r="L63" s="44">
        <f t="shared" ref="L63:L72" si="8">+E63/E62-1</f>
        <v>0.40505899719986549</v>
      </c>
      <c r="M63" s="44">
        <f t="shared" ref="M63:M72" si="9">+F63/F62-1</f>
        <v>0.35566356625838935</v>
      </c>
      <c r="N63" s="44">
        <f t="shared" ref="N63:N72" si="10">+G63/G62-1</f>
        <v>3.3074683107781722E-2</v>
      </c>
      <c r="O63" s="44">
        <f t="shared" ref="O63:O73" si="11">+H63/H62-1</f>
        <v>0.27954719349181922</v>
      </c>
      <c r="P63" s="47"/>
    </row>
    <row r="64" spans="2:16" x14ac:dyDescent="0.25">
      <c r="B64" s="32"/>
      <c r="C64" s="71">
        <v>2007</v>
      </c>
      <c r="D64" s="35">
        <v>55.03968557000001</v>
      </c>
      <c r="E64" s="35">
        <v>38.656844700000001</v>
      </c>
      <c r="F64" s="35">
        <v>9.8479500000000011E-3</v>
      </c>
      <c r="G64" s="35">
        <v>11.708510580000002</v>
      </c>
      <c r="H64" s="35">
        <v>105.41488879999996</v>
      </c>
      <c r="I64" s="68"/>
      <c r="J64" s="71">
        <v>2007</v>
      </c>
      <c r="K64" s="44">
        <f t="shared" si="7"/>
        <v>0.18444098038574364</v>
      </c>
      <c r="L64" s="44">
        <f t="shared" si="8"/>
        <v>0.19461703383468265</v>
      </c>
      <c r="M64" s="44">
        <f t="shared" si="9"/>
        <v>0.62186531927753519</v>
      </c>
      <c r="N64" s="44">
        <f t="shared" si="10"/>
        <v>0.18797539906016847</v>
      </c>
      <c r="O64" s="44">
        <f t="shared" si="11"/>
        <v>0.1881621374830249</v>
      </c>
      <c r="P64" s="47"/>
    </row>
    <row r="65" spans="2:16" x14ac:dyDescent="0.25">
      <c r="B65" s="32"/>
      <c r="C65" s="71">
        <v>2008</v>
      </c>
      <c r="D65" s="35">
        <v>67.70185223</v>
      </c>
      <c r="E65" s="35">
        <v>51.972196220000001</v>
      </c>
      <c r="F65" s="35">
        <v>2.4451009999999999E-2</v>
      </c>
      <c r="G65" s="35">
        <v>15.750896210000002</v>
      </c>
      <c r="H65" s="35">
        <v>135.44939567</v>
      </c>
      <c r="I65" s="68"/>
      <c r="J65" s="71">
        <v>2008</v>
      </c>
      <c r="K65" s="44">
        <f t="shared" si="7"/>
        <v>0.23005521432160303</v>
      </c>
      <c r="L65" s="44">
        <f t="shared" si="8"/>
        <v>0.34445003526115525</v>
      </c>
      <c r="M65" s="44">
        <f t="shared" si="9"/>
        <v>1.4828527764661676</v>
      </c>
      <c r="N65" s="44">
        <f t="shared" si="10"/>
        <v>0.34525190906049463</v>
      </c>
      <c r="O65" s="44">
        <f t="shared" si="11"/>
        <v>0.28491712330108787</v>
      </c>
      <c r="P65" s="47"/>
    </row>
    <row r="66" spans="2:16" x14ac:dyDescent="0.25">
      <c r="B66" s="32"/>
      <c r="C66" s="71">
        <v>2009</v>
      </c>
      <c r="D66" s="35">
        <v>68.741798729999999</v>
      </c>
      <c r="E66" s="35">
        <v>48.04052884</v>
      </c>
      <c r="F66" s="35">
        <v>1.3409979999999998E-2</v>
      </c>
      <c r="G66" s="35">
        <v>17.837006550000005</v>
      </c>
      <c r="H66" s="35">
        <v>134.63274409999991</v>
      </c>
      <c r="I66" s="68"/>
      <c r="J66" s="71">
        <v>2009</v>
      </c>
      <c r="K66" s="44">
        <f t="shared" si="7"/>
        <v>1.5360680184451025E-2</v>
      </c>
      <c r="L66" s="44">
        <f t="shared" si="8"/>
        <v>-7.5649436928874936E-2</v>
      </c>
      <c r="M66" s="44">
        <f t="shared" si="9"/>
        <v>-0.45155721583689179</v>
      </c>
      <c r="N66" s="44">
        <f t="shared" si="10"/>
        <v>0.13244391380571496</v>
      </c>
      <c r="O66" s="44">
        <f t="shared" si="11"/>
        <v>-6.0292005435722551E-3</v>
      </c>
      <c r="P66" s="47"/>
    </row>
    <row r="67" spans="2:16" x14ac:dyDescent="0.25">
      <c r="B67" s="32"/>
      <c r="C67" s="71">
        <v>2010</v>
      </c>
      <c r="D67" s="35">
        <v>73.533724740000011</v>
      </c>
      <c r="E67" s="35">
        <v>50.603216599999975</v>
      </c>
      <c r="F67" s="35">
        <v>1.723502E-2</v>
      </c>
      <c r="G67" s="35">
        <v>18.538745770000006</v>
      </c>
      <c r="H67" s="35">
        <v>142.69292212999994</v>
      </c>
      <c r="I67" s="68"/>
      <c r="J67" s="71">
        <v>2010</v>
      </c>
      <c r="K67" s="44">
        <f t="shared" si="7"/>
        <v>6.9709057640773286E-2</v>
      </c>
      <c r="L67" s="44">
        <f t="shared" si="8"/>
        <v>5.3344287040116845E-2</v>
      </c>
      <c r="M67" s="44">
        <f t="shared" si="9"/>
        <v>0.28523830758882585</v>
      </c>
      <c r="N67" s="44">
        <f t="shared" si="10"/>
        <v>3.9341759394039055E-2</v>
      </c>
      <c r="O67" s="44">
        <f t="shared" si="11"/>
        <v>5.9867887889243798E-2</v>
      </c>
      <c r="P67" s="47"/>
    </row>
    <row r="68" spans="2:16" x14ac:dyDescent="0.25">
      <c r="B68" s="32"/>
      <c r="C68" s="71">
        <v>2011</v>
      </c>
      <c r="D68" s="35">
        <v>86.79212607999996</v>
      </c>
      <c r="E68" s="35">
        <v>73.947850969999976</v>
      </c>
      <c r="F68" s="35">
        <v>2.2406989999999998E-2</v>
      </c>
      <c r="G68" s="35">
        <v>24.233814800000001</v>
      </c>
      <c r="H68" s="35">
        <v>184.99663083999997</v>
      </c>
      <c r="I68" s="68"/>
      <c r="J68" s="71">
        <v>2011</v>
      </c>
      <c r="K68" s="44">
        <f t="shared" si="7"/>
        <v>0.18030368224755255</v>
      </c>
      <c r="L68" s="44">
        <f t="shared" si="8"/>
        <v>0.46132708429447966</v>
      </c>
      <c r="M68" s="44">
        <f t="shared" si="9"/>
        <v>0.30008494333049796</v>
      </c>
      <c r="N68" s="44">
        <f t="shared" si="10"/>
        <v>0.30719818377443531</v>
      </c>
      <c r="O68" s="44">
        <f t="shared" si="11"/>
        <v>0.29646676288161911</v>
      </c>
      <c r="P68" s="47"/>
    </row>
    <row r="69" spans="2:16" x14ac:dyDescent="0.25">
      <c r="B69" s="64"/>
      <c r="C69" s="71">
        <v>2012</v>
      </c>
      <c r="D69" s="35">
        <v>124.71790648999998</v>
      </c>
      <c r="E69" s="35">
        <v>108.08633516999993</v>
      </c>
      <c r="F69" s="35">
        <v>2.7408979999999999E-2</v>
      </c>
      <c r="G69" s="35">
        <v>38.42119412000001</v>
      </c>
      <c r="H69" s="35">
        <v>271.25310775999992</v>
      </c>
      <c r="I69" s="68"/>
      <c r="J69" s="71">
        <v>2012</v>
      </c>
      <c r="K69" s="44">
        <f t="shared" si="7"/>
        <v>0.43697259328619542</v>
      </c>
      <c r="L69" s="44">
        <f t="shared" si="8"/>
        <v>0.46165620436826016</v>
      </c>
      <c r="M69" s="44">
        <f t="shared" si="9"/>
        <v>0.22323346420023404</v>
      </c>
      <c r="N69" s="44">
        <f t="shared" si="10"/>
        <v>0.58543730886315126</v>
      </c>
      <c r="O69" s="44">
        <f t="shared" si="11"/>
        <v>0.4662597179653587</v>
      </c>
      <c r="P69" s="47"/>
    </row>
    <row r="70" spans="2:16" x14ac:dyDescent="0.25">
      <c r="B70" s="65"/>
      <c r="C70" s="71">
        <v>2013</v>
      </c>
      <c r="D70" s="35">
        <v>143.54630326999995</v>
      </c>
      <c r="E70" s="35">
        <v>114.43219196999993</v>
      </c>
      <c r="F70" s="35">
        <v>3.0642010000000001E-2</v>
      </c>
      <c r="G70" s="35">
        <v>50.370588200000007</v>
      </c>
      <c r="H70" s="35">
        <v>308.37972544999985</v>
      </c>
      <c r="I70" s="68"/>
      <c r="J70" s="71">
        <v>2013</v>
      </c>
      <c r="K70" s="44">
        <f t="shared" si="7"/>
        <v>0.15096787069232653</v>
      </c>
      <c r="L70" s="44">
        <f t="shared" si="8"/>
        <v>5.8710999776420802E-2</v>
      </c>
      <c r="M70" s="44">
        <f t="shared" si="9"/>
        <v>0.11795513733090401</v>
      </c>
      <c r="N70" s="44">
        <f t="shared" si="10"/>
        <v>0.31101048142019572</v>
      </c>
      <c r="O70" s="44">
        <f t="shared" si="11"/>
        <v>0.1368707551282653</v>
      </c>
      <c r="P70" s="47"/>
    </row>
    <row r="71" spans="2:16" x14ac:dyDescent="0.25">
      <c r="B71" s="65"/>
      <c r="C71" s="71">
        <v>2014</v>
      </c>
      <c r="D71" s="35">
        <v>133.82192941999995</v>
      </c>
      <c r="E71" s="35">
        <v>106.86763934999991</v>
      </c>
      <c r="F71" s="35">
        <v>1.853001E-2</v>
      </c>
      <c r="G71" s="35">
        <v>47.116517140000013</v>
      </c>
      <c r="H71" s="35">
        <v>287.82461591999981</v>
      </c>
      <c r="I71" s="68"/>
      <c r="J71" s="71">
        <v>2014</v>
      </c>
      <c r="K71" s="44">
        <f t="shared" si="7"/>
        <v>-6.7743812473590403E-2</v>
      </c>
      <c r="L71" s="44">
        <f t="shared" si="8"/>
        <v>-6.6105109845166488E-2</v>
      </c>
      <c r="M71" s="44">
        <f t="shared" si="9"/>
        <v>-0.39527433089408959</v>
      </c>
      <c r="N71" s="44">
        <f t="shared" si="10"/>
        <v>-6.4602601960482842E-2</v>
      </c>
      <c r="O71" s="44">
        <f t="shared" si="11"/>
        <v>-6.6655191095994382E-2</v>
      </c>
      <c r="P71" s="47"/>
    </row>
    <row r="72" spans="2:16" x14ac:dyDescent="0.25">
      <c r="B72" s="65"/>
      <c r="C72" s="71">
        <v>2015</v>
      </c>
      <c r="D72" s="35">
        <v>136.60949395999998</v>
      </c>
      <c r="E72" s="35">
        <v>114.74968608999997</v>
      </c>
      <c r="F72" s="35">
        <v>1.0816979999999999E-2</v>
      </c>
      <c r="G72" s="35">
        <v>47.518439319999992</v>
      </c>
      <c r="H72" s="35">
        <v>298.88843634999995</v>
      </c>
      <c r="I72" s="68"/>
      <c r="J72" s="71">
        <v>2015</v>
      </c>
      <c r="K72" s="44">
        <f t="shared" si="7"/>
        <v>2.0830401654509556E-2</v>
      </c>
      <c r="L72" s="44">
        <f t="shared" si="8"/>
        <v>7.3755224574445277E-2</v>
      </c>
      <c r="M72" s="44">
        <f t="shared" si="9"/>
        <v>-0.41624532312718676</v>
      </c>
      <c r="N72" s="44">
        <f t="shared" si="10"/>
        <v>8.5303881610290233E-3</v>
      </c>
      <c r="O72" s="44">
        <f t="shared" si="11"/>
        <v>3.8439451728740526E-2</v>
      </c>
      <c r="P72" s="47"/>
    </row>
    <row r="73" spans="2:16" x14ac:dyDescent="0.25">
      <c r="B73" s="65"/>
      <c r="C73" s="71">
        <v>2016</v>
      </c>
      <c r="D73" s="72">
        <v>138.66233083999998</v>
      </c>
      <c r="E73" s="72">
        <v>124.86827477999998</v>
      </c>
      <c r="F73" s="72">
        <v>1.3737000000000001E-2</v>
      </c>
      <c r="G73" s="35">
        <v>46.220846129999998</v>
      </c>
      <c r="H73" s="72">
        <v>309.76518874999999</v>
      </c>
      <c r="I73" s="68"/>
      <c r="J73" s="71">
        <v>2016</v>
      </c>
      <c r="K73" s="44">
        <f t="shared" ref="K73" si="12">+D73/D72-1</f>
        <v>1.5027044025220482E-2</v>
      </c>
      <c r="L73" s="44">
        <f t="shared" ref="L73" si="13">+E73/E72-1</f>
        <v>8.817966335928662E-2</v>
      </c>
      <c r="M73" s="44">
        <f t="shared" ref="M73" si="14">+F73/F72-1</f>
        <v>0.26994780428548482</v>
      </c>
      <c r="N73" s="44">
        <f t="shared" ref="N73" si="15">+G73/G72-1</f>
        <v>-2.7307150835946148E-2</v>
      </c>
      <c r="O73" s="44">
        <f t="shared" si="11"/>
        <v>3.6390676510694053E-2</v>
      </c>
      <c r="P73" s="47"/>
    </row>
    <row r="74" spans="2:16" x14ac:dyDescent="0.25">
      <c r="B74" s="65"/>
      <c r="C74" s="69"/>
      <c r="D74" s="73"/>
      <c r="E74" s="69"/>
      <c r="F74" s="69"/>
      <c r="G74" s="69"/>
      <c r="H74" s="112"/>
      <c r="I74" s="11"/>
      <c r="J74" s="11"/>
      <c r="K74" s="11"/>
      <c r="L74" s="11"/>
      <c r="M74" s="11"/>
      <c r="N74" s="11"/>
      <c r="O74" s="11"/>
      <c r="P74" s="47"/>
    </row>
    <row r="75" spans="2:16" x14ac:dyDescent="0.25">
      <c r="B75" s="66"/>
      <c r="C75" s="144" t="s">
        <v>42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47"/>
    </row>
    <row r="76" spans="2:16" x14ac:dyDescent="0.25">
      <c r="B76" s="6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8"/>
    </row>
    <row r="77" spans="2:16" x14ac:dyDescent="0.25">
      <c r="B77" s="52"/>
      <c r="C77" s="52"/>
    </row>
    <row r="78" spans="2:16" x14ac:dyDescent="0.25">
      <c r="B78" s="52"/>
      <c r="C78" s="52"/>
    </row>
  </sheetData>
  <mergeCells count="48">
    <mergeCell ref="E48:G48"/>
    <mergeCell ref="E49:G49"/>
    <mergeCell ref="C56:O57"/>
    <mergeCell ref="C75:O75"/>
    <mergeCell ref="C58:H58"/>
    <mergeCell ref="J58:O58"/>
    <mergeCell ref="C59:H59"/>
    <mergeCell ref="J59:O59"/>
    <mergeCell ref="E50:G50"/>
    <mergeCell ref="E34:G34"/>
    <mergeCell ref="E35:G35"/>
    <mergeCell ref="E36:G36"/>
    <mergeCell ref="E37:G37"/>
    <mergeCell ref="C28:O29"/>
    <mergeCell ref="E30:M30"/>
    <mergeCell ref="E31:M31"/>
    <mergeCell ref="E32:G33"/>
    <mergeCell ref="H32:I32"/>
    <mergeCell ref="J32:K32"/>
    <mergeCell ref="L32:M32"/>
    <mergeCell ref="E19:G19"/>
    <mergeCell ref="E20:G20"/>
    <mergeCell ref="J12:K12"/>
    <mergeCell ref="E11:M11"/>
    <mergeCell ref="L12:M12"/>
    <mergeCell ref="E14:G14"/>
    <mergeCell ref="E15:G15"/>
    <mergeCell ref="E10:M10"/>
    <mergeCell ref="C8:O9"/>
    <mergeCell ref="E16:G16"/>
    <mergeCell ref="E17:G17"/>
    <mergeCell ref="E18:G18"/>
    <mergeCell ref="B1:P1"/>
    <mergeCell ref="E12:G13"/>
    <mergeCell ref="H12:I12"/>
    <mergeCell ref="E51:M51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47:G47"/>
    <mergeCell ref="E23:M23"/>
    <mergeCell ref="E21:G21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16" sqref="H1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27" t="s">
        <v>73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4" x14ac:dyDescent="0.25">
      <c r="B2" s="24" t="str">
        <f>+B7</f>
        <v>1. Recaudación Tributos Internos</v>
      </c>
      <c r="C2" s="45"/>
      <c r="D2" s="45"/>
      <c r="E2" s="45"/>
      <c r="F2" s="45"/>
      <c r="G2" s="45"/>
      <c r="H2" s="45"/>
      <c r="I2" s="14"/>
      <c r="J2" s="24" t="str">
        <f>+B55</f>
        <v>3. Ingresos Tributarios recaudados por la SUNAT, 2004-2016</v>
      </c>
      <c r="K2" s="14"/>
      <c r="L2" s="45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0" t="s">
        <v>23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6"/>
    </row>
    <row r="8" spans="2:24" x14ac:dyDescent="0.25">
      <c r="B8" s="31"/>
      <c r="C8" s="128" t="str">
        <f>+CONCATENATE("Durante el 2016 en la región se ha logrado recaudar S/ ", FIXED(H21,1)," millones por tributos internos, cifra inferior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1,793.2 millones por tributos internos, cifra inferior en -0.3% respecto a lo recaudado en el mismo periodo del 2015. Es así que se recaudaron S/ 792.6 millones por Impuesto a la Renta, S/ 817.9 millones por Impuesto a la producción y el Consumo y solo S/ 182.7 millones por otros conceptos.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S8" s="3"/>
      <c r="T8" s="3"/>
      <c r="U8" s="3"/>
      <c r="V8" s="3"/>
      <c r="W8" s="3"/>
      <c r="X8" s="3"/>
    </row>
    <row r="9" spans="2:24" x14ac:dyDescent="0.25">
      <c r="B9" s="3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7"/>
      <c r="R9" s="4"/>
      <c r="S9" s="3"/>
      <c r="T9" s="3"/>
      <c r="U9" s="3"/>
      <c r="V9" s="3"/>
      <c r="W9" s="3"/>
      <c r="X9" s="3"/>
    </row>
    <row r="10" spans="2:24" x14ac:dyDescent="0.25">
      <c r="B10" s="32"/>
      <c r="C10" s="11"/>
      <c r="D10" s="11"/>
      <c r="E10" s="129" t="s">
        <v>32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7"/>
    </row>
    <row r="11" spans="2:24" ht="15" customHeight="1" x14ac:dyDescent="0.25">
      <c r="B11" s="32"/>
      <c r="C11" s="11"/>
      <c r="D11" s="11"/>
      <c r="E11" s="124"/>
      <c r="F11" s="124"/>
      <c r="G11" s="124"/>
      <c r="H11" s="124"/>
      <c r="I11" s="124"/>
      <c r="J11" s="124"/>
      <c r="K11" s="124"/>
      <c r="L11" s="124"/>
      <c r="M11" s="124"/>
      <c r="N11" s="11"/>
      <c r="O11" s="11"/>
      <c r="P11" s="47"/>
    </row>
    <row r="12" spans="2:24" x14ac:dyDescent="0.25">
      <c r="B12" s="32"/>
      <c r="C12" s="11"/>
      <c r="D12" s="11"/>
      <c r="E12" s="130" t="s">
        <v>33</v>
      </c>
      <c r="F12" s="131"/>
      <c r="G12" s="132"/>
      <c r="H12" s="136">
        <v>2016</v>
      </c>
      <c r="I12" s="136"/>
      <c r="J12" s="136">
        <v>2015</v>
      </c>
      <c r="K12" s="136"/>
      <c r="L12" s="137" t="s">
        <v>29</v>
      </c>
      <c r="M12" s="137"/>
      <c r="N12" s="11"/>
      <c r="O12" s="11"/>
      <c r="P12" s="47"/>
    </row>
    <row r="13" spans="2:24" x14ac:dyDescent="0.25">
      <c r="B13" s="32"/>
      <c r="C13" s="11"/>
      <c r="D13" s="11"/>
      <c r="E13" s="133"/>
      <c r="F13" s="134"/>
      <c r="G13" s="135"/>
      <c r="H13" s="28" t="s">
        <v>20</v>
      </c>
      <c r="I13" s="28" t="s">
        <v>27</v>
      </c>
      <c r="J13" s="28" t="s">
        <v>20</v>
      </c>
      <c r="K13" s="28" t="s">
        <v>27</v>
      </c>
      <c r="L13" s="28" t="s">
        <v>20</v>
      </c>
      <c r="M13" s="28" t="s">
        <v>28</v>
      </c>
      <c r="N13" s="11"/>
      <c r="O13" s="11"/>
      <c r="P13" s="47"/>
    </row>
    <row r="14" spans="2:24" x14ac:dyDescent="0.25">
      <c r="B14" s="32"/>
      <c r="C14" s="11"/>
      <c r="D14" s="11"/>
      <c r="E14" s="139" t="s">
        <v>0</v>
      </c>
      <c r="F14" s="139"/>
      <c r="G14" s="139"/>
      <c r="H14" s="34">
        <v>792.6017261799999</v>
      </c>
      <c r="I14" s="29">
        <f>+H14/H$21</f>
        <v>0.44200129542447936</v>
      </c>
      <c r="J14" s="34">
        <v>775.17806432999998</v>
      </c>
      <c r="K14" s="29">
        <f>+J14/J$21</f>
        <v>0.43087509613671965</v>
      </c>
      <c r="L14" s="37">
        <f>+H14-J14</f>
        <v>17.423661849999917</v>
      </c>
      <c r="M14" s="29">
        <f>+H14/J14-1</f>
        <v>2.2476980002084312E-2</v>
      </c>
      <c r="N14" s="11"/>
      <c r="O14" s="11"/>
      <c r="P14" s="47"/>
    </row>
    <row r="15" spans="2:24" x14ac:dyDescent="0.25">
      <c r="B15" s="32"/>
      <c r="C15" s="11"/>
      <c r="D15" s="11"/>
      <c r="E15" s="126" t="s">
        <v>24</v>
      </c>
      <c r="F15" s="126"/>
      <c r="G15" s="126"/>
      <c r="H15" s="35">
        <v>372.07374272999999</v>
      </c>
      <c r="I15" s="44">
        <f t="shared" ref="I15:K21" si="0">+H15/H$21</f>
        <v>0.20749018182524909</v>
      </c>
      <c r="J15" s="35">
        <v>374.49159486999997</v>
      </c>
      <c r="K15" s="44">
        <f t="shared" si="0"/>
        <v>0.20815746648025987</v>
      </c>
      <c r="L15" s="35">
        <f t="shared" ref="L15:L21" si="1">+H15-J15</f>
        <v>-2.4178521399999795</v>
      </c>
      <c r="M15" s="44">
        <f t="shared" ref="M15:M21" si="2">+H15/J15-1</f>
        <v>-6.4563588959568596E-3</v>
      </c>
      <c r="N15" s="11"/>
      <c r="O15" s="11"/>
      <c r="P15" s="47"/>
    </row>
    <row r="16" spans="2:24" x14ac:dyDescent="0.25">
      <c r="B16" s="32"/>
      <c r="C16" s="11"/>
      <c r="D16" s="11"/>
      <c r="E16" s="126" t="s">
        <v>25</v>
      </c>
      <c r="F16" s="126"/>
      <c r="G16" s="126"/>
      <c r="H16" s="35">
        <v>133.27754168999999</v>
      </c>
      <c r="I16" s="44">
        <f t="shared" si="0"/>
        <v>7.4323388572322957E-2</v>
      </c>
      <c r="J16" s="35">
        <v>159.46673896999997</v>
      </c>
      <c r="K16" s="44">
        <f t="shared" si="0"/>
        <v>8.8638017051856838E-2</v>
      </c>
      <c r="L16" s="35">
        <f t="shared" si="1"/>
        <v>-26.189197279999973</v>
      </c>
      <c r="M16" s="44">
        <f t="shared" si="2"/>
        <v>-0.16422984159052045</v>
      </c>
      <c r="N16" s="11"/>
      <c r="O16" s="11"/>
      <c r="P16" s="47"/>
    </row>
    <row r="17" spans="2:16" x14ac:dyDescent="0.25">
      <c r="B17" s="32"/>
      <c r="C17" s="11"/>
      <c r="D17" s="11"/>
      <c r="E17" s="139" t="s">
        <v>31</v>
      </c>
      <c r="F17" s="139"/>
      <c r="G17" s="139"/>
      <c r="H17" s="34">
        <v>817.90356419000011</v>
      </c>
      <c r="I17" s="29">
        <f t="shared" si="0"/>
        <v>0.45611108702301628</v>
      </c>
      <c r="J17" s="34">
        <v>842.72381545999997</v>
      </c>
      <c r="K17" s="29">
        <f t="shared" si="0"/>
        <v>0.46841973697600936</v>
      </c>
      <c r="L17" s="37">
        <f t="shared" si="1"/>
        <v>-24.820251269999858</v>
      </c>
      <c r="M17" s="29">
        <f t="shared" si="2"/>
        <v>-2.9452414675680827E-2</v>
      </c>
      <c r="N17" s="11"/>
      <c r="O17" s="11"/>
      <c r="P17" s="47"/>
    </row>
    <row r="18" spans="2:16" x14ac:dyDescent="0.25">
      <c r="B18" s="32"/>
      <c r="C18" s="11"/>
      <c r="D18" s="11"/>
      <c r="E18" s="126" t="s">
        <v>10</v>
      </c>
      <c r="F18" s="126"/>
      <c r="G18" s="126"/>
      <c r="H18" s="36">
        <v>784.43661614000007</v>
      </c>
      <c r="I18" s="25">
        <f t="shared" si="0"/>
        <v>0.4374479502881306</v>
      </c>
      <c r="J18" s="36">
        <v>814.49747548999994</v>
      </c>
      <c r="K18" s="25">
        <f t="shared" si="0"/>
        <v>0.4527304037662605</v>
      </c>
      <c r="L18" s="38">
        <f t="shared" si="1"/>
        <v>-30.060859349999873</v>
      </c>
      <c r="M18" s="25">
        <f t="shared" si="2"/>
        <v>-3.6907246805050309E-2</v>
      </c>
      <c r="N18" s="11"/>
      <c r="O18" s="11"/>
      <c r="P18" s="47"/>
    </row>
    <row r="19" spans="2:16" x14ac:dyDescent="0.25">
      <c r="B19" s="32"/>
      <c r="C19" s="11"/>
      <c r="D19" s="11"/>
      <c r="E19" s="126" t="s">
        <v>11</v>
      </c>
      <c r="F19" s="126"/>
      <c r="G19" s="126"/>
      <c r="H19" s="36">
        <v>33.466948049999999</v>
      </c>
      <c r="I19" s="25">
        <f t="shared" si="0"/>
        <v>1.8663136734885673E-2</v>
      </c>
      <c r="J19" s="36">
        <v>28.226339969999998</v>
      </c>
      <c r="K19" s="25">
        <f t="shared" si="0"/>
        <v>1.5689333209748826E-2</v>
      </c>
      <c r="L19" s="38">
        <f t="shared" si="1"/>
        <v>5.2406080800000012</v>
      </c>
      <c r="M19" s="25">
        <f t="shared" si="2"/>
        <v>0.18566374831345178</v>
      </c>
      <c r="N19" s="11"/>
      <c r="O19" s="11"/>
      <c r="P19" s="47"/>
    </row>
    <row r="20" spans="2:16" x14ac:dyDescent="0.25">
      <c r="B20" s="32"/>
      <c r="C20" s="11"/>
      <c r="D20" s="11"/>
      <c r="E20" s="139" t="s">
        <v>12</v>
      </c>
      <c r="F20" s="139"/>
      <c r="G20" s="139"/>
      <c r="H20" s="34">
        <v>182.70602911000003</v>
      </c>
      <c r="I20" s="29">
        <f t="shared" si="0"/>
        <v>0.1018876175525044</v>
      </c>
      <c r="J20" s="34">
        <v>181.17648719000002</v>
      </c>
      <c r="K20" s="29">
        <f t="shared" si="0"/>
        <v>0.10070516688727109</v>
      </c>
      <c r="L20" s="37">
        <f t="shared" si="1"/>
        <v>1.529541920000014</v>
      </c>
      <c r="M20" s="29">
        <f t="shared" si="2"/>
        <v>8.4422760575768585E-3</v>
      </c>
      <c r="N20" s="11"/>
      <c r="O20" s="11"/>
      <c r="P20" s="47"/>
    </row>
    <row r="21" spans="2:16" x14ac:dyDescent="0.25">
      <c r="B21" s="32"/>
      <c r="C21" s="11"/>
      <c r="D21" s="11"/>
      <c r="E21" s="141" t="s">
        <v>16</v>
      </c>
      <c r="F21" s="142"/>
      <c r="G21" s="143"/>
      <c r="H21" s="59">
        <v>1793.2113194799999</v>
      </c>
      <c r="I21" s="26">
        <f t="shared" si="0"/>
        <v>1</v>
      </c>
      <c r="J21" s="59">
        <v>1799.0783669799998</v>
      </c>
      <c r="K21" s="26">
        <f t="shared" si="0"/>
        <v>1</v>
      </c>
      <c r="L21" s="60">
        <f t="shared" si="1"/>
        <v>-5.8670474999998987</v>
      </c>
      <c r="M21" s="26">
        <f t="shared" si="2"/>
        <v>-3.2611405971427754E-3</v>
      </c>
      <c r="N21" s="11"/>
      <c r="O21" s="11"/>
      <c r="P21" s="47"/>
    </row>
    <row r="22" spans="2:16" x14ac:dyDescent="0.25">
      <c r="B22" s="32"/>
      <c r="C22" s="11"/>
      <c r="D22" s="11"/>
      <c r="E22" s="43" t="s">
        <v>34</v>
      </c>
      <c r="F22" s="39"/>
      <c r="G22" s="39"/>
      <c r="H22" s="40"/>
      <c r="I22" s="41"/>
      <c r="J22" s="40"/>
      <c r="K22" s="41"/>
      <c r="L22" s="42"/>
      <c r="M22" s="41"/>
      <c r="N22" s="11"/>
      <c r="O22" s="11"/>
      <c r="P22" s="47"/>
    </row>
    <row r="23" spans="2:16" x14ac:dyDescent="0.25">
      <c r="B23" s="32"/>
      <c r="C23" s="11"/>
      <c r="D23" s="11"/>
      <c r="E23" s="144" t="s">
        <v>30</v>
      </c>
      <c r="F23" s="144"/>
      <c r="G23" s="144"/>
      <c r="H23" s="144"/>
      <c r="I23" s="144"/>
      <c r="J23" s="144"/>
      <c r="K23" s="144"/>
      <c r="L23" s="144"/>
      <c r="M23" s="144"/>
      <c r="N23" s="11"/>
      <c r="O23" s="11"/>
      <c r="P23" s="47"/>
    </row>
    <row r="24" spans="2:16" x14ac:dyDescent="0.25">
      <c r="B24" s="22"/>
      <c r="C24" s="23"/>
      <c r="D24" s="23"/>
      <c r="E24" s="23"/>
      <c r="F24" s="33"/>
      <c r="G24" s="33"/>
      <c r="H24" s="33"/>
      <c r="I24" s="33"/>
      <c r="J24" s="33"/>
      <c r="K24" s="33"/>
      <c r="L24" s="23"/>
      <c r="M24" s="23"/>
      <c r="N24" s="23"/>
      <c r="O24" s="23"/>
      <c r="P24" s="48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0" t="s">
        <v>35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6"/>
    </row>
    <row r="28" spans="2:16" x14ac:dyDescent="0.25">
      <c r="B28" s="31"/>
      <c r="C28" s="128" t="str">
        <f>+CONCATENATE("En el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2016 los impuestos a la producción y consumo representaron  45.6% del total recaudado, casi en su totalidad por el Impuesto General a las Ventas (IGV). Mientras que el Impuesto a la Renta de Tercera Categoría Alcanzó una participación de 20.7% y el Impuesto de Quinta Categoría de 7.4%, entre las principales.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47"/>
    </row>
    <row r="29" spans="2:16" x14ac:dyDescent="0.25">
      <c r="B29" s="3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7"/>
    </row>
    <row r="30" spans="2:16" x14ac:dyDescent="0.25">
      <c r="B30" s="32"/>
      <c r="C30" s="11"/>
      <c r="D30" s="11"/>
      <c r="E30" s="129" t="s">
        <v>32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7"/>
    </row>
    <row r="31" spans="2:16" x14ac:dyDescent="0.25">
      <c r="B31" s="32"/>
      <c r="C31" s="11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1"/>
      <c r="O31" s="11"/>
      <c r="P31" s="47"/>
    </row>
    <row r="32" spans="2:16" x14ac:dyDescent="0.25">
      <c r="B32" s="32"/>
      <c r="C32" s="11"/>
      <c r="D32" s="11"/>
      <c r="E32" s="130" t="s">
        <v>21</v>
      </c>
      <c r="F32" s="131"/>
      <c r="G32" s="132"/>
      <c r="H32" s="136">
        <v>2016</v>
      </c>
      <c r="I32" s="136"/>
      <c r="J32" s="136">
        <v>2015</v>
      </c>
      <c r="K32" s="136"/>
      <c r="L32" s="137" t="s">
        <v>29</v>
      </c>
      <c r="M32" s="137"/>
      <c r="N32" s="11"/>
      <c r="O32" s="11"/>
      <c r="P32" s="47"/>
    </row>
    <row r="33" spans="2:16" x14ac:dyDescent="0.25">
      <c r="B33" s="32"/>
      <c r="C33" s="11"/>
      <c r="D33" s="11"/>
      <c r="E33" s="145"/>
      <c r="F33" s="146"/>
      <c r="G33" s="147"/>
      <c r="H33" s="49" t="s">
        <v>20</v>
      </c>
      <c r="I33" s="49" t="s">
        <v>27</v>
      </c>
      <c r="J33" s="49" t="s">
        <v>20</v>
      </c>
      <c r="K33" s="49" t="s">
        <v>27</v>
      </c>
      <c r="L33" s="49" t="s">
        <v>20</v>
      </c>
      <c r="M33" s="49" t="s">
        <v>28</v>
      </c>
      <c r="N33" s="11"/>
      <c r="O33" s="11"/>
      <c r="P33" s="47"/>
    </row>
    <row r="34" spans="2:16" x14ac:dyDescent="0.25">
      <c r="B34" s="32"/>
      <c r="C34" s="50"/>
      <c r="D34" s="51"/>
      <c r="E34" s="148" t="s">
        <v>0</v>
      </c>
      <c r="F34" s="148"/>
      <c r="G34" s="148"/>
      <c r="H34" s="58">
        <v>792.6017261799999</v>
      </c>
      <c r="I34" s="56">
        <f>+H34/H$50</f>
        <v>0.44200129542447936</v>
      </c>
      <c r="J34" s="58">
        <v>775.17806432999998</v>
      </c>
      <c r="K34" s="56">
        <f>+J34/J$50</f>
        <v>0.43087509613671965</v>
      </c>
      <c r="L34" s="57">
        <f>+H34-J34</f>
        <v>17.423661849999917</v>
      </c>
      <c r="M34" s="56">
        <f>+H34/J34-1</f>
        <v>2.2476980002084312E-2</v>
      </c>
      <c r="N34" s="11"/>
      <c r="O34" s="11"/>
      <c r="P34" s="47"/>
    </row>
    <row r="35" spans="2:16" x14ac:dyDescent="0.25">
      <c r="B35" s="32"/>
      <c r="C35" s="52"/>
      <c r="D35" s="53"/>
      <c r="E35" s="140" t="s">
        <v>5</v>
      </c>
      <c r="F35" s="140"/>
      <c r="G35" s="140"/>
      <c r="H35" s="54">
        <v>17.080556740000002</v>
      </c>
      <c r="I35" s="44">
        <f t="shared" ref="I35:K50" si="3">+H35/H$50</f>
        <v>9.525122083744746E-3</v>
      </c>
      <c r="J35" s="54">
        <v>14.962420830000001</v>
      </c>
      <c r="K35" s="44">
        <f t="shared" si="3"/>
        <v>8.3167143269675791E-3</v>
      </c>
      <c r="L35" s="35">
        <f t="shared" ref="L35:L50" si="4">+H35-J35</f>
        <v>2.1181359100000012</v>
      </c>
      <c r="M35" s="44">
        <f t="shared" ref="M35:M50" si="5">+H35/J35-1</f>
        <v>0.1415637171327977</v>
      </c>
      <c r="N35" s="11"/>
      <c r="O35" s="11"/>
      <c r="P35" s="47"/>
    </row>
    <row r="36" spans="2:16" x14ac:dyDescent="0.25">
      <c r="B36" s="32"/>
      <c r="C36" s="52"/>
      <c r="D36" s="53"/>
      <c r="E36" s="140" t="s">
        <v>6</v>
      </c>
      <c r="F36" s="140"/>
      <c r="G36" s="140"/>
      <c r="H36" s="54">
        <v>32.510230219999997</v>
      </c>
      <c r="I36" s="44">
        <f t="shared" si="3"/>
        <v>1.8129614656585705E-2</v>
      </c>
      <c r="J36" s="54">
        <v>33.188335299999999</v>
      </c>
      <c r="K36" s="44">
        <f t="shared" si="3"/>
        <v>1.8447409467610452E-2</v>
      </c>
      <c r="L36" s="35">
        <f t="shared" si="4"/>
        <v>-0.67810508000000169</v>
      </c>
      <c r="M36" s="44">
        <f t="shared" si="5"/>
        <v>-2.0432030527304024E-2</v>
      </c>
      <c r="N36" s="11"/>
      <c r="O36" s="11"/>
      <c r="P36" s="47"/>
    </row>
    <row r="37" spans="2:16" x14ac:dyDescent="0.25">
      <c r="B37" s="32"/>
      <c r="C37" s="52"/>
      <c r="D37" s="53"/>
      <c r="E37" s="140" t="s">
        <v>1</v>
      </c>
      <c r="F37" s="140"/>
      <c r="G37" s="140"/>
      <c r="H37" s="54">
        <v>372.07374272999999</v>
      </c>
      <c r="I37" s="44">
        <f t="shared" si="3"/>
        <v>0.20749018182524909</v>
      </c>
      <c r="J37" s="54">
        <v>374.49159486999997</v>
      </c>
      <c r="K37" s="44">
        <f t="shared" si="3"/>
        <v>0.20815746648025987</v>
      </c>
      <c r="L37" s="35">
        <f t="shared" si="4"/>
        <v>-2.4178521399999795</v>
      </c>
      <c r="M37" s="44">
        <f t="shared" si="5"/>
        <v>-6.4563588959568596E-3</v>
      </c>
      <c r="N37" s="11"/>
      <c r="O37" s="11"/>
      <c r="P37" s="47"/>
    </row>
    <row r="38" spans="2:16" x14ac:dyDescent="0.25">
      <c r="B38" s="32"/>
      <c r="C38" s="52"/>
      <c r="D38" s="53"/>
      <c r="E38" s="140" t="s">
        <v>4</v>
      </c>
      <c r="F38" s="140"/>
      <c r="G38" s="140"/>
      <c r="H38" s="54">
        <v>16.314841830000002</v>
      </c>
      <c r="I38" s="44">
        <f t="shared" si="3"/>
        <v>9.0981144568789713E-3</v>
      </c>
      <c r="J38" s="54">
        <v>15.745525550000004</v>
      </c>
      <c r="K38" s="44">
        <f t="shared" si="3"/>
        <v>8.7519953766277744E-3</v>
      </c>
      <c r="L38" s="35">
        <f t="shared" si="4"/>
        <v>0.5693162799999989</v>
      </c>
      <c r="M38" s="44">
        <f t="shared" si="5"/>
        <v>3.6157337409420398E-2</v>
      </c>
      <c r="N38" s="11"/>
      <c r="O38" s="11"/>
      <c r="P38" s="47"/>
    </row>
    <row r="39" spans="2:16" x14ac:dyDescent="0.25">
      <c r="B39" s="32"/>
      <c r="C39" s="52"/>
      <c r="D39" s="53"/>
      <c r="E39" s="140" t="s">
        <v>2</v>
      </c>
      <c r="F39" s="140"/>
      <c r="G39" s="140"/>
      <c r="H39" s="54">
        <v>133.27754168999999</v>
      </c>
      <c r="I39" s="44">
        <f t="shared" si="3"/>
        <v>7.4323388572322957E-2</v>
      </c>
      <c r="J39" s="54">
        <v>159.46673896999997</v>
      </c>
      <c r="K39" s="44">
        <f t="shared" si="3"/>
        <v>8.8638017051856838E-2</v>
      </c>
      <c r="L39" s="35">
        <f t="shared" si="4"/>
        <v>-26.189197279999973</v>
      </c>
      <c r="M39" s="44">
        <f t="shared" si="5"/>
        <v>-0.16422984159052045</v>
      </c>
      <c r="N39" s="11"/>
      <c r="O39" s="11"/>
      <c r="P39" s="47"/>
    </row>
    <row r="40" spans="2:16" x14ac:dyDescent="0.25">
      <c r="B40" s="32"/>
      <c r="C40" s="52"/>
      <c r="D40" s="53"/>
      <c r="E40" s="140" t="s">
        <v>7</v>
      </c>
      <c r="F40" s="140"/>
      <c r="G40" s="140"/>
      <c r="H40" s="54">
        <v>28.7097731</v>
      </c>
      <c r="I40" s="44">
        <f t="shared" si="3"/>
        <v>1.6010256453391859E-2</v>
      </c>
      <c r="J40" s="54">
        <v>19.185366549999998</v>
      </c>
      <c r="K40" s="44">
        <f t="shared" si="3"/>
        <v>1.0663997134380128E-2</v>
      </c>
      <c r="L40" s="35">
        <f t="shared" si="4"/>
        <v>9.5244065500000019</v>
      </c>
      <c r="M40" s="44">
        <f t="shared" si="5"/>
        <v>0.49644120820824256</v>
      </c>
      <c r="N40" s="11"/>
      <c r="O40" s="11"/>
      <c r="P40" s="47"/>
    </row>
    <row r="41" spans="2:16" x14ac:dyDescent="0.25">
      <c r="B41" s="32"/>
      <c r="C41" s="52"/>
      <c r="D41" s="53"/>
      <c r="E41" s="140" t="s">
        <v>3</v>
      </c>
      <c r="F41" s="140"/>
      <c r="G41" s="140"/>
      <c r="H41" s="54">
        <v>120.58536284000002</v>
      </c>
      <c r="I41" s="44">
        <f t="shared" si="3"/>
        <v>6.7245483859073377E-2</v>
      </c>
      <c r="J41" s="54">
        <v>121.75830132000002</v>
      </c>
      <c r="K41" s="44">
        <f t="shared" si="3"/>
        <v>6.7678153189284385E-2</v>
      </c>
      <c r="L41" s="35">
        <f t="shared" si="4"/>
        <v>-1.1729384799999991</v>
      </c>
      <c r="M41" s="44">
        <f t="shared" si="5"/>
        <v>-9.6333347893654553E-3</v>
      </c>
      <c r="N41" s="11"/>
      <c r="O41" s="11"/>
      <c r="P41" s="47"/>
    </row>
    <row r="42" spans="2:16" x14ac:dyDescent="0.25">
      <c r="B42" s="32"/>
      <c r="C42" s="52"/>
      <c r="D42" s="53"/>
      <c r="E42" s="140" t="s">
        <v>37</v>
      </c>
      <c r="F42" s="140"/>
      <c r="G42" s="140"/>
      <c r="H42" s="54">
        <v>12.912436750000003</v>
      </c>
      <c r="I42" s="44">
        <f t="shared" si="3"/>
        <v>7.2007334605407158E-3</v>
      </c>
      <c r="J42" s="54">
        <v>11.412080289999999</v>
      </c>
      <c r="K42" s="44">
        <f t="shared" si="3"/>
        <v>6.3432924876734211E-3</v>
      </c>
      <c r="L42" s="35">
        <f t="shared" si="4"/>
        <v>1.5003564600000043</v>
      </c>
      <c r="M42" s="44">
        <f t="shared" si="5"/>
        <v>0.13147089942179191</v>
      </c>
      <c r="N42" s="11"/>
      <c r="O42" s="11"/>
      <c r="P42" s="47"/>
    </row>
    <row r="43" spans="2:16" x14ac:dyDescent="0.25">
      <c r="B43" s="32"/>
      <c r="C43" s="52"/>
      <c r="D43" s="53"/>
      <c r="E43" s="140" t="s">
        <v>8</v>
      </c>
      <c r="F43" s="140"/>
      <c r="G43" s="140"/>
      <c r="H43" s="54">
        <v>59.137240279999993</v>
      </c>
      <c r="I43" s="44">
        <f t="shared" si="3"/>
        <v>3.2978400056692017E-2</v>
      </c>
      <c r="J43" s="54">
        <v>24.967700649999998</v>
      </c>
      <c r="K43" s="44">
        <f t="shared" si="3"/>
        <v>1.3878050622059178E-2</v>
      </c>
      <c r="L43" s="35">
        <f t="shared" si="4"/>
        <v>34.169539629999996</v>
      </c>
      <c r="M43" s="44">
        <f t="shared" si="5"/>
        <v>1.3685497158505862</v>
      </c>
      <c r="N43" s="11"/>
      <c r="O43" s="11"/>
      <c r="P43" s="47"/>
    </row>
    <row r="44" spans="2:16" x14ac:dyDescent="0.25">
      <c r="B44" s="32"/>
      <c r="C44" s="50"/>
      <c r="D44" s="51"/>
      <c r="E44" s="148" t="s">
        <v>9</v>
      </c>
      <c r="F44" s="148"/>
      <c r="G44" s="148"/>
      <c r="H44" s="58">
        <v>817.90356419000011</v>
      </c>
      <c r="I44" s="56">
        <f t="shared" si="3"/>
        <v>0.45611108702301628</v>
      </c>
      <c r="J44" s="58">
        <v>842.72381545999997</v>
      </c>
      <c r="K44" s="56">
        <f t="shared" si="3"/>
        <v>0.46841973697600936</v>
      </c>
      <c r="L44" s="57">
        <f t="shared" si="4"/>
        <v>-24.820251269999858</v>
      </c>
      <c r="M44" s="56">
        <f t="shared" si="5"/>
        <v>-2.9452414675680827E-2</v>
      </c>
      <c r="N44" s="11"/>
      <c r="O44" s="11"/>
      <c r="P44" s="47"/>
    </row>
    <row r="45" spans="2:16" x14ac:dyDescent="0.25">
      <c r="B45" s="32"/>
      <c r="C45" s="52"/>
      <c r="D45" s="53"/>
      <c r="E45" s="140" t="s">
        <v>17</v>
      </c>
      <c r="F45" s="140"/>
      <c r="G45" s="140"/>
      <c r="H45" s="54">
        <v>784.43661614000007</v>
      </c>
      <c r="I45" s="44">
        <f t="shared" si="3"/>
        <v>0.4374479502881306</v>
      </c>
      <c r="J45" s="54">
        <v>814.49747548999994</v>
      </c>
      <c r="K45" s="44">
        <f t="shared" si="3"/>
        <v>0.4527304037662605</v>
      </c>
      <c r="L45" s="35">
        <f t="shared" si="4"/>
        <v>-30.060859349999873</v>
      </c>
      <c r="M45" s="44">
        <f t="shared" si="5"/>
        <v>-3.6907246805050309E-2</v>
      </c>
      <c r="N45" s="11"/>
      <c r="O45" s="11"/>
      <c r="P45" s="47"/>
    </row>
    <row r="46" spans="2:16" x14ac:dyDescent="0.25">
      <c r="B46" s="32"/>
      <c r="C46" s="52"/>
      <c r="D46" s="53"/>
      <c r="E46" s="140" t="s">
        <v>18</v>
      </c>
      <c r="F46" s="140"/>
      <c r="G46" s="140"/>
      <c r="H46" s="54">
        <v>33.466948049999999</v>
      </c>
      <c r="I46" s="44">
        <f t="shared" si="3"/>
        <v>1.8663136734885673E-2</v>
      </c>
      <c r="J46" s="54">
        <v>28.226339969999998</v>
      </c>
      <c r="K46" s="44">
        <f t="shared" si="3"/>
        <v>1.5689333209748826E-2</v>
      </c>
      <c r="L46" s="35">
        <f t="shared" si="4"/>
        <v>5.2406080800000012</v>
      </c>
      <c r="M46" s="44">
        <f t="shared" si="5"/>
        <v>0.18566374831345178</v>
      </c>
      <c r="N46" s="11"/>
      <c r="O46" s="11"/>
      <c r="P46" s="47"/>
    </row>
    <row r="47" spans="2:16" x14ac:dyDescent="0.25">
      <c r="B47" s="32"/>
      <c r="C47" s="52"/>
      <c r="D47" s="53"/>
      <c r="E47" s="140" t="s">
        <v>38</v>
      </c>
      <c r="F47" s="140"/>
      <c r="G47" s="140"/>
      <c r="H47" s="54">
        <v>0</v>
      </c>
      <c r="I47" s="44">
        <f t="shared" si="3"/>
        <v>0</v>
      </c>
      <c r="J47" s="54">
        <v>0</v>
      </c>
      <c r="K47" s="44">
        <f t="shared" si="3"/>
        <v>0</v>
      </c>
      <c r="L47" s="35">
        <f t="shared" si="4"/>
        <v>0</v>
      </c>
      <c r="M47" s="44" t="e">
        <f t="shared" si="5"/>
        <v>#DIV/0!</v>
      </c>
      <c r="N47" s="11"/>
      <c r="O47" s="11"/>
      <c r="P47" s="47"/>
    </row>
    <row r="48" spans="2:16" x14ac:dyDescent="0.25">
      <c r="B48" s="32"/>
      <c r="C48" s="52"/>
      <c r="D48" s="53"/>
      <c r="E48" s="140" t="s">
        <v>39</v>
      </c>
      <c r="F48" s="140"/>
      <c r="G48" s="140"/>
      <c r="H48" s="54">
        <v>0</v>
      </c>
      <c r="I48" s="44">
        <f t="shared" si="3"/>
        <v>0</v>
      </c>
      <c r="J48" s="54">
        <v>0</v>
      </c>
      <c r="K48" s="44">
        <f t="shared" si="3"/>
        <v>0</v>
      </c>
      <c r="L48" s="35">
        <f t="shared" si="4"/>
        <v>0</v>
      </c>
      <c r="M48" s="44" t="e">
        <f t="shared" si="5"/>
        <v>#DIV/0!</v>
      </c>
      <c r="N48" s="11"/>
      <c r="O48" s="11"/>
      <c r="P48" s="47"/>
    </row>
    <row r="49" spans="2:16" x14ac:dyDescent="0.25">
      <c r="B49" s="32"/>
      <c r="C49" s="50"/>
      <c r="D49" s="51"/>
      <c r="E49" s="150" t="s">
        <v>12</v>
      </c>
      <c r="F49" s="150"/>
      <c r="G49" s="150"/>
      <c r="H49" s="55">
        <v>182.70602911000003</v>
      </c>
      <c r="I49" s="56">
        <f t="shared" si="3"/>
        <v>0.1018876175525044</v>
      </c>
      <c r="J49" s="55">
        <v>181.17648719000002</v>
      </c>
      <c r="K49" s="56">
        <f t="shared" si="3"/>
        <v>0.10070516688727109</v>
      </c>
      <c r="L49" s="57">
        <f t="shared" si="4"/>
        <v>1.529541920000014</v>
      </c>
      <c r="M49" s="56">
        <f t="shared" si="5"/>
        <v>8.4422760575768585E-3</v>
      </c>
      <c r="N49" s="11"/>
      <c r="O49" s="11"/>
      <c r="P49" s="47"/>
    </row>
    <row r="50" spans="2:16" x14ac:dyDescent="0.25">
      <c r="B50" s="32"/>
      <c r="C50" s="50"/>
      <c r="D50" s="51"/>
      <c r="E50" s="151" t="s">
        <v>36</v>
      </c>
      <c r="F50" s="151"/>
      <c r="G50" s="151"/>
      <c r="H50" s="61">
        <f>+H34+H44+H49</f>
        <v>1793.2113194799999</v>
      </c>
      <c r="I50" s="62">
        <f t="shared" si="3"/>
        <v>1</v>
      </c>
      <c r="J50" s="61">
        <f>+J34+J44+J49</f>
        <v>1799.0783669799998</v>
      </c>
      <c r="K50" s="62">
        <f t="shared" si="3"/>
        <v>1</v>
      </c>
      <c r="L50" s="63">
        <f t="shared" si="4"/>
        <v>-5.8670474999998987</v>
      </c>
      <c r="M50" s="62">
        <f t="shared" si="5"/>
        <v>-3.2611405971427754E-3</v>
      </c>
      <c r="N50" s="11"/>
      <c r="O50" s="11"/>
      <c r="P50" s="47"/>
    </row>
    <row r="51" spans="2:16" x14ac:dyDescent="0.25">
      <c r="B51" s="32"/>
      <c r="C51" s="52"/>
      <c r="D51" s="53"/>
      <c r="E51" s="144" t="s">
        <v>30</v>
      </c>
      <c r="F51" s="144"/>
      <c r="G51" s="144"/>
      <c r="H51" s="144"/>
      <c r="I51" s="144"/>
      <c r="J51" s="144"/>
      <c r="K51" s="144"/>
      <c r="L51" s="144"/>
      <c r="M51" s="144"/>
      <c r="N51" s="11"/>
      <c r="O51" s="11"/>
      <c r="P51" s="47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</row>
    <row r="55" spans="2:16" x14ac:dyDescent="0.25">
      <c r="B55" s="30" t="s">
        <v>46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2:16" x14ac:dyDescent="0.25">
      <c r="B56" s="31"/>
      <c r="C56" s="12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inferior al año anterior.")</f>
        <v>En esta región se habría recaudado en el 2016 unos  S/ 1,793.2 millones, con lo que registraría una reducción de -0.3% respecto al año anterior. El Impuesto a la Renta recaudado sería de S/ 792.6 millones un 2.2% más en comparación del año 2015. Mientras que el IGV habría alcanzado los S/ 784.4 millones un -3.7% inferior al año anterior.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47"/>
    </row>
    <row r="57" spans="2:16" x14ac:dyDescent="0.25">
      <c r="B57" s="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47"/>
    </row>
    <row r="58" spans="2:16" x14ac:dyDescent="0.25">
      <c r="B58" s="32"/>
      <c r="C58" s="149" t="s">
        <v>43</v>
      </c>
      <c r="D58" s="149"/>
      <c r="E58" s="149"/>
      <c r="F58" s="149"/>
      <c r="G58" s="149"/>
      <c r="H58" s="149"/>
      <c r="I58" s="68"/>
      <c r="J58" s="149" t="s">
        <v>45</v>
      </c>
      <c r="K58" s="149"/>
      <c r="L58" s="149"/>
      <c r="M58" s="149"/>
      <c r="N58" s="149"/>
      <c r="O58" s="149"/>
      <c r="P58" s="47"/>
    </row>
    <row r="59" spans="2:16" x14ac:dyDescent="0.25">
      <c r="B59" s="32"/>
      <c r="C59" s="149" t="s">
        <v>26</v>
      </c>
      <c r="D59" s="149"/>
      <c r="E59" s="149"/>
      <c r="F59" s="149"/>
      <c r="G59" s="149"/>
      <c r="H59" s="149"/>
      <c r="I59" s="68"/>
      <c r="J59" s="149" t="s">
        <v>44</v>
      </c>
      <c r="K59" s="149"/>
      <c r="L59" s="149"/>
      <c r="M59" s="149"/>
      <c r="N59" s="149"/>
      <c r="O59" s="149"/>
      <c r="P59" s="47"/>
    </row>
    <row r="60" spans="2:16" x14ac:dyDescent="0.25">
      <c r="B60" s="32"/>
      <c r="C60" s="70" t="s">
        <v>40</v>
      </c>
      <c r="D60" s="70" t="s">
        <v>13</v>
      </c>
      <c r="E60" s="70" t="s">
        <v>14</v>
      </c>
      <c r="F60" s="70" t="s">
        <v>15</v>
      </c>
      <c r="G60" s="70" t="s">
        <v>19</v>
      </c>
      <c r="H60" s="70" t="s">
        <v>41</v>
      </c>
      <c r="I60" s="68"/>
      <c r="J60" s="70" t="s">
        <v>40</v>
      </c>
      <c r="K60" s="70" t="s">
        <v>13</v>
      </c>
      <c r="L60" s="70" t="s">
        <v>14</v>
      </c>
      <c r="M60" s="70" t="s">
        <v>15</v>
      </c>
      <c r="N60" s="70" t="s">
        <v>19</v>
      </c>
      <c r="O60" s="70" t="s">
        <v>41</v>
      </c>
      <c r="P60" s="47"/>
    </row>
    <row r="61" spans="2:16" x14ac:dyDescent="0.25">
      <c r="B61" s="32"/>
      <c r="C61" s="71">
        <v>2004</v>
      </c>
      <c r="D61" s="35">
        <v>140.93476999999999</v>
      </c>
      <c r="E61" s="35">
        <v>157.26776705</v>
      </c>
      <c r="F61" s="35">
        <v>12.196975029999999</v>
      </c>
      <c r="G61" s="35">
        <v>32.956809610000008</v>
      </c>
      <c r="H61" s="35">
        <v>344.42775705999998</v>
      </c>
      <c r="I61" s="68"/>
      <c r="J61" s="71">
        <v>2004</v>
      </c>
      <c r="K61" s="35"/>
      <c r="L61" s="35"/>
      <c r="M61" s="35"/>
      <c r="N61" s="35"/>
      <c r="O61" s="35"/>
      <c r="P61" s="47"/>
    </row>
    <row r="62" spans="2:16" x14ac:dyDescent="0.25">
      <c r="B62" s="32"/>
      <c r="C62" s="71">
        <v>2005</v>
      </c>
      <c r="D62" s="35">
        <v>153.90655678000002</v>
      </c>
      <c r="E62" s="35">
        <v>170.79238673999998</v>
      </c>
      <c r="F62" s="35">
        <v>12.81337005</v>
      </c>
      <c r="G62" s="35">
        <v>45.799868090000004</v>
      </c>
      <c r="H62" s="35">
        <v>386.09447807000004</v>
      </c>
      <c r="I62" s="68"/>
      <c r="J62" s="71">
        <v>2005</v>
      </c>
      <c r="K62" s="44">
        <f>+D62/D61-1</f>
        <v>9.2041068219006705E-2</v>
      </c>
      <c r="L62" s="44">
        <f t="shared" ref="L62:O73" si="6">+E62/E61-1</f>
        <v>8.5997403941648898E-2</v>
      </c>
      <c r="M62" s="44">
        <f t="shared" si="6"/>
        <v>5.0536712462221134E-2</v>
      </c>
      <c r="N62" s="44">
        <f t="shared" si="6"/>
        <v>0.38969362119636286</v>
      </c>
      <c r="O62" s="44">
        <f t="shared" si="6"/>
        <v>0.12097376055188724</v>
      </c>
      <c r="P62" s="47"/>
    </row>
    <row r="63" spans="2:16" x14ac:dyDescent="0.25">
      <c r="B63" s="32"/>
      <c r="C63" s="71">
        <v>2006</v>
      </c>
      <c r="D63" s="35">
        <v>201.94294471999999</v>
      </c>
      <c r="E63" s="35">
        <v>239.73103566</v>
      </c>
      <c r="F63" s="35">
        <v>14.386056010000001</v>
      </c>
      <c r="G63" s="35">
        <v>54.268718279999995</v>
      </c>
      <c r="H63" s="35">
        <v>512.85532627999987</v>
      </c>
      <c r="I63" s="68"/>
      <c r="J63" s="71">
        <v>2006</v>
      </c>
      <c r="K63" s="44">
        <f t="shared" ref="K63:K73" si="7">+D63/D62-1</f>
        <v>0.31211397970955224</v>
      </c>
      <c r="L63" s="44">
        <f t="shared" si="6"/>
        <v>0.4036400581774553</v>
      </c>
      <c r="M63" s="44">
        <f t="shared" si="6"/>
        <v>0.12273788658745577</v>
      </c>
      <c r="N63" s="44">
        <f t="shared" si="6"/>
        <v>0.18490992535956874</v>
      </c>
      <c r="O63" s="44">
        <f t="shared" si="6"/>
        <v>0.32831562068343723</v>
      </c>
      <c r="P63" s="47"/>
    </row>
    <row r="64" spans="2:16" x14ac:dyDescent="0.25">
      <c r="B64" s="32"/>
      <c r="C64" s="71">
        <v>2007</v>
      </c>
      <c r="D64" s="35">
        <v>246.56592559000001</v>
      </c>
      <c r="E64" s="35">
        <v>240.28069882</v>
      </c>
      <c r="F64" s="35">
        <v>13.679714929999999</v>
      </c>
      <c r="G64" s="35">
        <v>69.163152829999987</v>
      </c>
      <c r="H64" s="35">
        <v>569.68949216999999</v>
      </c>
      <c r="I64" s="68"/>
      <c r="J64" s="71">
        <v>2007</v>
      </c>
      <c r="K64" s="44">
        <f t="shared" si="7"/>
        <v>0.22096825879146764</v>
      </c>
      <c r="L64" s="44">
        <f t="shared" si="6"/>
        <v>2.2928327093183487E-3</v>
      </c>
      <c r="M64" s="44">
        <f t="shared" si="6"/>
        <v>-4.9099008060931482E-2</v>
      </c>
      <c r="N64" s="44">
        <f t="shared" si="6"/>
        <v>0.27445709097369875</v>
      </c>
      <c r="O64" s="44">
        <f t="shared" si="6"/>
        <v>0.11081910039278942</v>
      </c>
      <c r="P64" s="47"/>
    </row>
    <row r="65" spans="2:16" x14ac:dyDescent="0.25">
      <c r="B65" s="32"/>
      <c r="C65" s="71">
        <v>2008</v>
      </c>
      <c r="D65" s="35">
        <v>287.55615288999996</v>
      </c>
      <c r="E65" s="35">
        <v>259.39047052000001</v>
      </c>
      <c r="F65" s="35">
        <v>12.422579900000001</v>
      </c>
      <c r="G65" s="35">
        <v>78.062333700000011</v>
      </c>
      <c r="H65" s="35">
        <v>637.43153701000006</v>
      </c>
      <c r="I65" s="68"/>
      <c r="J65" s="71">
        <v>2008</v>
      </c>
      <c r="K65" s="44">
        <f t="shared" si="7"/>
        <v>0.1662444930373721</v>
      </c>
      <c r="L65" s="44">
        <f t="shared" si="6"/>
        <v>7.9531030972719075E-2</v>
      </c>
      <c r="M65" s="44">
        <f t="shared" si="6"/>
        <v>-9.1897750533022182E-2</v>
      </c>
      <c r="N65" s="44">
        <f t="shared" si="6"/>
        <v>0.12866939267320299</v>
      </c>
      <c r="O65" s="44">
        <f t="shared" si="6"/>
        <v>0.11891046924872062</v>
      </c>
      <c r="P65" s="47"/>
    </row>
    <row r="66" spans="2:16" x14ac:dyDescent="0.25">
      <c r="B66" s="32"/>
      <c r="C66" s="71">
        <v>2009</v>
      </c>
      <c r="D66" s="35">
        <v>275.74680355999999</v>
      </c>
      <c r="E66" s="35">
        <v>310.42411466000004</v>
      </c>
      <c r="F66" s="35">
        <v>10.61300612</v>
      </c>
      <c r="G66" s="35">
        <v>86.580518260000005</v>
      </c>
      <c r="H66" s="35">
        <v>683.36522960000025</v>
      </c>
      <c r="I66" s="68"/>
      <c r="J66" s="71">
        <v>2009</v>
      </c>
      <c r="K66" s="44">
        <f t="shared" si="7"/>
        <v>-4.106797650237537E-2</v>
      </c>
      <c r="L66" s="44">
        <f t="shared" si="6"/>
        <v>0.19674448347193674</v>
      </c>
      <c r="M66" s="44">
        <f t="shared" si="6"/>
        <v>-0.14566811359369891</v>
      </c>
      <c r="N66" s="44">
        <f t="shared" si="6"/>
        <v>0.10912029087851871</v>
      </c>
      <c r="O66" s="44">
        <f t="shared" si="6"/>
        <v>7.2060589919132889E-2</v>
      </c>
      <c r="P66" s="47"/>
    </row>
    <row r="67" spans="2:16" x14ac:dyDescent="0.25">
      <c r="B67" s="32"/>
      <c r="C67" s="71">
        <v>2010</v>
      </c>
      <c r="D67" s="35">
        <v>345.33802032</v>
      </c>
      <c r="E67" s="35">
        <v>374.31880338999991</v>
      </c>
      <c r="F67" s="35">
        <v>12.952657060000002</v>
      </c>
      <c r="G67" s="35">
        <v>104.93669843000001</v>
      </c>
      <c r="H67" s="35">
        <v>837.54681719999996</v>
      </c>
      <c r="I67" s="68"/>
      <c r="J67" s="71">
        <v>2010</v>
      </c>
      <c r="K67" s="44">
        <f t="shared" si="7"/>
        <v>0.25237361181181406</v>
      </c>
      <c r="L67" s="44">
        <f t="shared" si="6"/>
        <v>0.20583030026511362</v>
      </c>
      <c r="M67" s="44">
        <f t="shared" si="6"/>
        <v>0.22045129471761782</v>
      </c>
      <c r="N67" s="44">
        <f t="shared" si="6"/>
        <v>0.21201282388812537</v>
      </c>
      <c r="O67" s="44">
        <f t="shared" si="6"/>
        <v>0.22562106019097294</v>
      </c>
      <c r="P67" s="47"/>
    </row>
    <row r="68" spans="2:16" x14ac:dyDescent="0.25">
      <c r="B68" s="32"/>
      <c r="C68" s="71">
        <v>2011</v>
      </c>
      <c r="D68" s="35">
        <v>518.14149825999993</v>
      </c>
      <c r="E68" s="35">
        <v>384.87579409000011</v>
      </c>
      <c r="F68" s="35">
        <v>12.35677499</v>
      </c>
      <c r="G68" s="35">
        <v>91.992985200000007</v>
      </c>
      <c r="H68" s="35">
        <v>1007.3670525399998</v>
      </c>
      <c r="I68" s="68"/>
      <c r="J68" s="71">
        <v>2011</v>
      </c>
      <c r="K68" s="44">
        <f t="shared" si="7"/>
        <v>0.5003893801785142</v>
      </c>
      <c r="L68" s="44">
        <f t="shared" si="6"/>
        <v>2.820320701068546E-2</v>
      </c>
      <c r="M68" s="44">
        <f t="shared" si="6"/>
        <v>-4.6004620306067334E-2</v>
      </c>
      <c r="N68" s="44">
        <f t="shared" si="6"/>
        <v>-0.12334782229340235</v>
      </c>
      <c r="O68" s="44">
        <f t="shared" si="6"/>
        <v>0.2027590957932659</v>
      </c>
      <c r="P68" s="47"/>
    </row>
    <row r="69" spans="2:16" x14ac:dyDescent="0.25">
      <c r="B69" s="64"/>
      <c r="C69" s="71">
        <v>2012</v>
      </c>
      <c r="D69" s="35">
        <v>566.23129160999997</v>
      </c>
      <c r="E69" s="35">
        <v>486.74388023000012</v>
      </c>
      <c r="F69" s="35">
        <v>15.14956701</v>
      </c>
      <c r="G69" s="35">
        <v>159.37457580999995</v>
      </c>
      <c r="H69" s="35">
        <v>1227.49977666</v>
      </c>
      <c r="I69" s="68"/>
      <c r="J69" s="71">
        <v>2012</v>
      </c>
      <c r="K69" s="44">
        <f t="shared" si="7"/>
        <v>9.2812086102914026E-2</v>
      </c>
      <c r="L69" s="44">
        <f t="shared" si="6"/>
        <v>0.26467781997269224</v>
      </c>
      <c r="M69" s="44">
        <f t="shared" si="6"/>
        <v>0.22601301895196202</v>
      </c>
      <c r="N69" s="44">
        <f t="shared" si="6"/>
        <v>0.73246444240837549</v>
      </c>
      <c r="O69" s="44">
        <f t="shared" si="6"/>
        <v>0.21852285476773559</v>
      </c>
      <c r="P69" s="47"/>
    </row>
    <row r="70" spans="2:16" x14ac:dyDescent="0.25">
      <c r="B70" s="65"/>
      <c r="C70" s="71">
        <v>2013</v>
      </c>
      <c r="D70" s="35">
        <v>538.44340366999995</v>
      </c>
      <c r="E70" s="35">
        <v>524.993516</v>
      </c>
      <c r="F70" s="35">
        <v>17.979378019999999</v>
      </c>
      <c r="G70" s="35">
        <v>164.44321139999997</v>
      </c>
      <c r="H70" s="35">
        <v>1245.8615220899997</v>
      </c>
      <c r="I70" s="68"/>
      <c r="J70" s="71">
        <v>2013</v>
      </c>
      <c r="K70" s="44">
        <f t="shared" si="7"/>
        <v>-4.9075154184766157E-2</v>
      </c>
      <c r="L70" s="44">
        <f t="shared" si="6"/>
        <v>7.8582674222685389E-2</v>
      </c>
      <c r="M70" s="44">
        <f t="shared" si="6"/>
        <v>0.18679154381983865</v>
      </c>
      <c r="N70" s="44">
        <f t="shared" si="6"/>
        <v>3.1803288349094183E-2</v>
      </c>
      <c r="O70" s="44">
        <f t="shared" si="6"/>
        <v>1.4958654803149285E-2</v>
      </c>
      <c r="P70" s="47"/>
    </row>
    <row r="71" spans="2:16" x14ac:dyDescent="0.25">
      <c r="B71" s="65"/>
      <c r="C71" s="71">
        <v>2014</v>
      </c>
      <c r="D71" s="35">
        <v>540.58031548999998</v>
      </c>
      <c r="E71" s="35">
        <v>718.2330655799999</v>
      </c>
      <c r="F71" s="35">
        <v>23.466419879999997</v>
      </c>
      <c r="G71" s="35">
        <v>169.99737748999999</v>
      </c>
      <c r="H71" s="35">
        <v>1452.2771784399999</v>
      </c>
      <c r="I71" s="68"/>
      <c r="J71" s="71">
        <v>2014</v>
      </c>
      <c r="K71" s="44">
        <f t="shared" si="7"/>
        <v>3.9686841837691667E-3</v>
      </c>
      <c r="L71" s="44">
        <f t="shared" si="6"/>
        <v>0.3680798784951087</v>
      </c>
      <c r="M71" s="44">
        <f t="shared" si="6"/>
        <v>0.30518529917421455</v>
      </c>
      <c r="N71" s="44">
        <f t="shared" si="6"/>
        <v>3.3775587588652733E-2</v>
      </c>
      <c r="O71" s="44">
        <f t="shared" si="6"/>
        <v>0.16568105900222929</v>
      </c>
      <c r="P71" s="47"/>
    </row>
    <row r="72" spans="2:16" x14ac:dyDescent="0.25">
      <c r="B72" s="65"/>
      <c r="C72" s="71">
        <v>2015</v>
      </c>
      <c r="D72" s="35">
        <v>775.17806432999998</v>
      </c>
      <c r="E72" s="35">
        <v>814.49747548999994</v>
      </c>
      <c r="F72" s="35">
        <v>28.226339969999998</v>
      </c>
      <c r="G72" s="35">
        <v>181.17648719000002</v>
      </c>
      <c r="H72" s="35">
        <v>1799.0783669799998</v>
      </c>
      <c r="I72" s="75"/>
      <c r="J72" s="71">
        <v>2015</v>
      </c>
      <c r="K72" s="44">
        <f t="shared" si="7"/>
        <v>0.43397390196746777</v>
      </c>
      <c r="L72" s="44">
        <f t="shared" si="6"/>
        <v>0.13402948781293289</v>
      </c>
      <c r="M72" s="44">
        <f t="shared" si="6"/>
        <v>0.20283963699365981</v>
      </c>
      <c r="N72" s="44">
        <f t="shared" si="6"/>
        <v>6.5760483279559079E-2</v>
      </c>
      <c r="O72" s="44">
        <f t="shared" si="6"/>
        <v>0.23879820855721579</v>
      </c>
      <c r="P72" s="47"/>
    </row>
    <row r="73" spans="2:16" x14ac:dyDescent="0.25">
      <c r="B73" s="65"/>
      <c r="C73" s="71">
        <v>2016</v>
      </c>
      <c r="D73" s="72">
        <v>792.60172618000001</v>
      </c>
      <c r="E73" s="72">
        <v>784.43661614000007</v>
      </c>
      <c r="F73" s="72">
        <v>33.466948049999999</v>
      </c>
      <c r="G73" s="72">
        <v>182.70602911000003</v>
      </c>
      <c r="H73" s="35">
        <v>1793.2113194800002</v>
      </c>
      <c r="I73" s="75"/>
      <c r="J73" s="71">
        <v>2016</v>
      </c>
      <c r="K73" s="44">
        <f t="shared" si="7"/>
        <v>2.2476980002084535E-2</v>
      </c>
      <c r="L73" s="44">
        <f t="shared" si="6"/>
        <v>-3.6907246805050309E-2</v>
      </c>
      <c r="M73" s="44">
        <f t="shared" si="6"/>
        <v>0.18566374831345178</v>
      </c>
      <c r="N73" s="44">
        <f t="shared" si="6"/>
        <v>8.4422760575768585E-3</v>
      </c>
      <c r="O73" s="44">
        <f t="shared" si="6"/>
        <v>-3.2611405971426644E-3</v>
      </c>
      <c r="P73" s="47"/>
    </row>
    <row r="74" spans="2:16" x14ac:dyDescent="0.25">
      <c r="B74" s="65"/>
      <c r="C74" s="69"/>
      <c r="D74" s="73"/>
      <c r="E74" s="69"/>
      <c r="F74" s="69"/>
      <c r="G74" s="69"/>
      <c r="H74" s="112"/>
      <c r="I74" s="11"/>
      <c r="J74" s="11"/>
      <c r="K74" s="11"/>
      <c r="L74" s="11"/>
      <c r="M74" s="11"/>
      <c r="N74" s="11"/>
      <c r="O74" s="11"/>
      <c r="P74" s="47"/>
    </row>
    <row r="75" spans="2:16" x14ac:dyDescent="0.25">
      <c r="B75" s="66"/>
      <c r="C75" s="144" t="s">
        <v>42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47"/>
    </row>
    <row r="76" spans="2:16" x14ac:dyDescent="0.25">
      <c r="B76" s="6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8"/>
    </row>
    <row r="77" spans="2:16" x14ac:dyDescent="0.25">
      <c r="B77" s="52"/>
      <c r="C77" s="52"/>
    </row>
    <row r="78" spans="2:16" x14ac:dyDescent="0.25">
      <c r="B78" s="52"/>
      <c r="C78" s="52"/>
    </row>
  </sheetData>
  <mergeCells count="48"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16" sqref="H1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27" t="s">
        <v>74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4" x14ac:dyDescent="0.25">
      <c r="B2" s="24" t="str">
        <f>+B7</f>
        <v>1. Recaudación Tributos Internos</v>
      </c>
      <c r="C2" s="45"/>
      <c r="D2" s="45"/>
      <c r="E2" s="45"/>
      <c r="F2" s="45"/>
      <c r="G2" s="45"/>
      <c r="H2" s="45"/>
      <c r="I2" s="14"/>
      <c r="J2" s="24" t="str">
        <f>+B55</f>
        <v>3. Ingresos Tributarios recaudados por la SUNAT, 2004-2016</v>
      </c>
      <c r="K2" s="14"/>
      <c r="L2" s="45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0" t="s">
        <v>23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6"/>
    </row>
    <row r="8" spans="2:24" ht="15" customHeight="1" x14ac:dyDescent="0.25">
      <c r="B8" s="31"/>
      <c r="C8" s="128" t="str">
        <f>+CONCATENATE("Durante el 2016 en la región se ha logrado recaudar S/ ", FIXED(H21,1)," millones por tributos internos, cifra superior en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2016 en la región se ha logrado recaudar S/ 553.7 millones por tributos internos, cifra superior en 3.5% respecto a lo recaudado en el mismo periodo del 2015. Es así que se recaudaron S/ 233.8 millones por Impuesto a la Renta, S/ 246.7 millones por Impuesto a la producción y el Consumo y solo S/ 73.2 millones por otros conceptos.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S8" s="3"/>
      <c r="T8" s="3"/>
      <c r="U8" s="3"/>
      <c r="V8" s="3"/>
      <c r="W8" s="3"/>
      <c r="X8" s="3"/>
    </row>
    <row r="9" spans="2:24" x14ac:dyDescent="0.25">
      <c r="B9" s="3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7"/>
      <c r="R9" s="4"/>
      <c r="S9" s="3"/>
      <c r="T9" s="3"/>
      <c r="U9" s="3"/>
      <c r="V9" s="3"/>
      <c r="W9" s="3"/>
      <c r="X9" s="3"/>
    </row>
    <row r="10" spans="2:24" x14ac:dyDescent="0.25">
      <c r="B10" s="32"/>
      <c r="C10" s="11"/>
      <c r="D10" s="11"/>
      <c r="E10" s="129" t="s">
        <v>32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7"/>
    </row>
    <row r="11" spans="2:24" ht="15" customHeight="1" x14ac:dyDescent="0.25">
      <c r="B11" s="32"/>
      <c r="C11" s="11"/>
      <c r="D11" s="11"/>
      <c r="E11" s="124"/>
      <c r="F11" s="124"/>
      <c r="G11" s="124"/>
      <c r="H11" s="124"/>
      <c r="I11" s="124"/>
      <c r="J11" s="124"/>
      <c r="K11" s="124"/>
      <c r="L11" s="124"/>
      <c r="M11" s="124"/>
      <c r="N11" s="11"/>
      <c r="O11" s="11"/>
      <c r="P11" s="47"/>
    </row>
    <row r="12" spans="2:24" x14ac:dyDescent="0.25">
      <c r="B12" s="32"/>
      <c r="C12" s="11"/>
      <c r="D12" s="11"/>
      <c r="E12" s="130" t="s">
        <v>33</v>
      </c>
      <c r="F12" s="131"/>
      <c r="G12" s="132"/>
      <c r="H12" s="136">
        <v>2016</v>
      </c>
      <c r="I12" s="136"/>
      <c r="J12" s="136">
        <v>2015</v>
      </c>
      <c r="K12" s="136"/>
      <c r="L12" s="137" t="s">
        <v>29</v>
      </c>
      <c r="M12" s="137"/>
      <c r="N12" s="11"/>
      <c r="O12" s="11"/>
      <c r="P12" s="47"/>
    </row>
    <row r="13" spans="2:24" x14ac:dyDescent="0.25">
      <c r="B13" s="32"/>
      <c r="C13" s="11"/>
      <c r="D13" s="11"/>
      <c r="E13" s="133"/>
      <c r="F13" s="134"/>
      <c r="G13" s="135"/>
      <c r="H13" s="28" t="s">
        <v>20</v>
      </c>
      <c r="I13" s="28" t="s">
        <v>27</v>
      </c>
      <c r="J13" s="28" t="s">
        <v>20</v>
      </c>
      <c r="K13" s="28" t="s">
        <v>27</v>
      </c>
      <c r="L13" s="28" t="s">
        <v>20</v>
      </c>
      <c r="M13" s="28" t="s">
        <v>28</v>
      </c>
      <c r="N13" s="11"/>
      <c r="O13" s="11"/>
      <c r="P13" s="47"/>
    </row>
    <row r="14" spans="2:24" x14ac:dyDescent="0.25">
      <c r="B14" s="32"/>
      <c r="C14" s="11"/>
      <c r="D14" s="11"/>
      <c r="E14" s="139" t="s">
        <v>0</v>
      </c>
      <c r="F14" s="139"/>
      <c r="G14" s="139"/>
      <c r="H14" s="34">
        <v>233.84715364000002</v>
      </c>
      <c r="I14" s="29">
        <f>+H14/H$21</f>
        <v>0.42231451476231335</v>
      </c>
      <c r="J14" s="34">
        <v>217.45733948</v>
      </c>
      <c r="K14" s="29">
        <f>+J14/J$21</f>
        <v>0.40633191944168068</v>
      </c>
      <c r="L14" s="37">
        <f>+H14-J14</f>
        <v>16.389814160000014</v>
      </c>
      <c r="M14" s="29">
        <f>+H14/J14-1</f>
        <v>7.5370250547498463E-2</v>
      </c>
      <c r="N14" s="11"/>
      <c r="O14" s="11"/>
      <c r="P14" s="47"/>
    </row>
    <row r="15" spans="2:24" x14ac:dyDescent="0.25">
      <c r="B15" s="32"/>
      <c r="C15" s="11"/>
      <c r="D15" s="11"/>
      <c r="E15" s="126" t="s">
        <v>24</v>
      </c>
      <c r="F15" s="126"/>
      <c r="G15" s="126"/>
      <c r="H15" s="35">
        <v>124.16121504</v>
      </c>
      <c r="I15" s="44">
        <f t="shared" ref="I15:K21" si="0">+H15/H$21</f>
        <v>0.22422801588869851</v>
      </c>
      <c r="J15" s="35">
        <v>106.53161432999998</v>
      </c>
      <c r="K15" s="44">
        <f t="shared" si="0"/>
        <v>0.19906063154934792</v>
      </c>
      <c r="L15" s="35">
        <f t="shared" ref="L15:L21" si="1">+H15-J15</f>
        <v>17.62960071000002</v>
      </c>
      <c r="M15" s="44">
        <f t="shared" ref="M15:M21" si="2">+H15/J15-1</f>
        <v>0.16548703237885132</v>
      </c>
      <c r="N15" s="11"/>
      <c r="O15" s="11"/>
      <c r="P15" s="47"/>
    </row>
    <row r="16" spans="2:24" x14ac:dyDescent="0.25">
      <c r="B16" s="32"/>
      <c r="C16" s="11"/>
      <c r="D16" s="11"/>
      <c r="E16" s="126" t="s">
        <v>25</v>
      </c>
      <c r="F16" s="126"/>
      <c r="G16" s="126"/>
      <c r="H16" s="35">
        <v>37.954032709999993</v>
      </c>
      <c r="I16" s="44">
        <f t="shared" si="0"/>
        <v>6.854280096080205E-2</v>
      </c>
      <c r="J16" s="35">
        <v>34.606860619999992</v>
      </c>
      <c r="K16" s="44">
        <f t="shared" si="0"/>
        <v>6.4664968932302266E-2</v>
      </c>
      <c r="L16" s="35">
        <f t="shared" si="1"/>
        <v>3.3471720900000008</v>
      </c>
      <c r="M16" s="44">
        <f t="shared" si="2"/>
        <v>9.6719899754952099E-2</v>
      </c>
      <c r="N16" s="11"/>
      <c r="O16" s="11"/>
      <c r="P16" s="47"/>
    </row>
    <row r="17" spans="2:16" x14ac:dyDescent="0.25">
      <c r="B17" s="32"/>
      <c r="C17" s="11"/>
      <c r="D17" s="11"/>
      <c r="E17" s="139" t="s">
        <v>31</v>
      </c>
      <c r="F17" s="139"/>
      <c r="G17" s="139"/>
      <c r="H17" s="34">
        <v>246.72640011999999</v>
      </c>
      <c r="I17" s="29">
        <f t="shared" si="0"/>
        <v>0.44557369343112335</v>
      </c>
      <c r="J17" s="34">
        <v>235.30762692999997</v>
      </c>
      <c r="K17" s="29">
        <f t="shared" si="0"/>
        <v>0.43968623886584213</v>
      </c>
      <c r="L17" s="37">
        <f t="shared" si="1"/>
        <v>11.418773190000024</v>
      </c>
      <c r="M17" s="29">
        <f t="shared" si="2"/>
        <v>4.8526999906369106E-2</v>
      </c>
      <c r="N17" s="11"/>
      <c r="O17" s="11"/>
      <c r="P17" s="47"/>
    </row>
    <row r="18" spans="2:16" x14ac:dyDescent="0.25">
      <c r="B18" s="32"/>
      <c r="C18" s="11"/>
      <c r="D18" s="11"/>
      <c r="E18" s="126" t="s">
        <v>10</v>
      </c>
      <c r="F18" s="126"/>
      <c r="G18" s="126"/>
      <c r="H18" s="36">
        <v>243.26199714000001</v>
      </c>
      <c r="I18" s="25">
        <f t="shared" si="0"/>
        <v>0.43931718083019539</v>
      </c>
      <c r="J18" s="36">
        <v>231.93080995999998</v>
      </c>
      <c r="K18" s="25">
        <f t="shared" si="0"/>
        <v>0.43337645633882133</v>
      </c>
      <c r="L18" s="38">
        <f t="shared" si="1"/>
        <v>11.331187180000029</v>
      </c>
      <c r="M18" s="25">
        <f t="shared" si="2"/>
        <v>4.8855894488335938E-2</v>
      </c>
      <c r="N18" s="11"/>
      <c r="O18" s="11"/>
      <c r="P18" s="47"/>
    </row>
    <row r="19" spans="2:16" x14ac:dyDescent="0.25">
      <c r="B19" s="32"/>
      <c r="C19" s="11"/>
      <c r="D19" s="11"/>
      <c r="E19" s="126" t="s">
        <v>11</v>
      </c>
      <c r="F19" s="126"/>
      <c r="G19" s="126"/>
      <c r="H19" s="36">
        <v>3.46440298</v>
      </c>
      <c r="I19" s="25">
        <f t="shared" si="0"/>
        <v>6.2565126009280266E-3</v>
      </c>
      <c r="J19" s="36">
        <v>3.3768169699999997</v>
      </c>
      <c r="K19" s="25">
        <f t="shared" si="0"/>
        <v>6.3097825270208262E-3</v>
      </c>
      <c r="L19" s="38">
        <f t="shared" si="1"/>
        <v>8.7586010000000325E-2</v>
      </c>
      <c r="M19" s="25">
        <f t="shared" si="2"/>
        <v>2.5937446648167217E-2</v>
      </c>
      <c r="N19" s="11"/>
      <c r="O19" s="11"/>
      <c r="P19" s="47"/>
    </row>
    <row r="20" spans="2:16" x14ac:dyDescent="0.25">
      <c r="B20" s="32"/>
      <c r="C20" s="11"/>
      <c r="D20" s="11"/>
      <c r="E20" s="139" t="s">
        <v>12</v>
      </c>
      <c r="F20" s="139"/>
      <c r="G20" s="139"/>
      <c r="H20" s="34">
        <v>73.153930059999993</v>
      </c>
      <c r="I20" s="29">
        <f t="shared" si="0"/>
        <v>0.13211179180656332</v>
      </c>
      <c r="J20" s="34">
        <v>82.406722240000022</v>
      </c>
      <c r="K20" s="29">
        <f t="shared" si="0"/>
        <v>0.15398184169247725</v>
      </c>
      <c r="L20" s="37">
        <f t="shared" si="1"/>
        <v>-9.2527921800000286</v>
      </c>
      <c r="M20" s="29">
        <f t="shared" si="2"/>
        <v>-0.11228200720145554</v>
      </c>
      <c r="N20" s="11"/>
      <c r="O20" s="11"/>
      <c r="P20" s="47"/>
    </row>
    <row r="21" spans="2:16" x14ac:dyDescent="0.25">
      <c r="B21" s="32"/>
      <c r="C21" s="11"/>
      <c r="D21" s="11"/>
      <c r="E21" s="141" t="s">
        <v>16</v>
      </c>
      <c r="F21" s="142"/>
      <c r="G21" s="143"/>
      <c r="H21" s="59">
        <v>553.72748381999997</v>
      </c>
      <c r="I21" s="26">
        <f t="shared" si="0"/>
        <v>1</v>
      </c>
      <c r="J21" s="59">
        <v>535.17168864999996</v>
      </c>
      <c r="K21" s="26">
        <f t="shared" si="0"/>
        <v>1</v>
      </c>
      <c r="L21" s="60">
        <f t="shared" si="1"/>
        <v>18.55579517000001</v>
      </c>
      <c r="M21" s="26">
        <f t="shared" si="2"/>
        <v>3.4672602388231777E-2</v>
      </c>
      <c r="N21" s="11"/>
      <c r="O21" s="11"/>
      <c r="P21" s="47"/>
    </row>
    <row r="22" spans="2:16" x14ac:dyDescent="0.25">
      <c r="B22" s="32"/>
      <c r="C22" s="11"/>
      <c r="D22" s="11"/>
      <c r="E22" s="43" t="s">
        <v>34</v>
      </c>
      <c r="F22" s="39"/>
      <c r="G22" s="39"/>
      <c r="H22" s="40"/>
      <c r="I22" s="41"/>
      <c r="J22" s="40"/>
      <c r="K22" s="41"/>
      <c r="L22" s="42"/>
      <c r="M22" s="41"/>
      <c r="N22" s="11"/>
      <c r="O22" s="11"/>
      <c r="P22" s="47"/>
    </row>
    <row r="23" spans="2:16" x14ac:dyDescent="0.25">
      <c r="B23" s="32"/>
      <c r="C23" s="11"/>
      <c r="D23" s="11"/>
      <c r="E23" s="144" t="s">
        <v>30</v>
      </c>
      <c r="F23" s="144"/>
      <c r="G23" s="144"/>
      <c r="H23" s="144"/>
      <c r="I23" s="144"/>
      <c r="J23" s="144"/>
      <c r="K23" s="144"/>
      <c r="L23" s="144"/>
      <c r="M23" s="144"/>
      <c r="N23" s="11"/>
      <c r="O23" s="11"/>
      <c r="P23" s="47"/>
    </row>
    <row r="24" spans="2:16" x14ac:dyDescent="0.25">
      <c r="B24" s="22"/>
      <c r="C24" s="23"/>
      <c r="D24" s="23"/>
      <c r="E24" s="23"/>
      <c r="F24" s="33"/>
      <c r="G24" s="33"/>
      <c r="H24" s="33"/>
      <c r="I24" s="33"/>
      <c r="J24" s="33"/>
      <c r="K24" s="33"/>
      <c r="L24" s="23"/>
      <c r="M24" s="23"/>
      <c r="N24" s="23"/>
      <c r="O24" s="23"/>
      <c r="P24" s="48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0" t="s">
        <v>35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6"/>
    </row>
    <row r="28" spans="2:16" x14ac:dyDescent="0.25">
      <c r="B28" s="31"/>
      <c r="C28" s="128" t="str">
        <f>+CONCATENATE("En el año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En el año  2016 los impuestos a la producción y consumo representaron  44.6% del total recaudado, casi en su totalidad por el Impuesto General a las Ventas (IGV). Mientras que el Impuesto a la Renta de Tercera Categoría Alcanzó una participación de 22.4% y el Impuesto de Quinta Categoría de 6.9%, entre las principales.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47"/>
    </row>
    <row r="29" spans="2:16" x14ac:dyDescent="0.25">
      <c r="B29" s="3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7"/>
    </row>
    <row r="30" spans="2:16" x14ac:dyDescent="0.25">
      <c r="B30" s="32"/>
      <c r="C30" s="11"/>
      <c r="D30" s="11"/>
      <c r="E30" s="129" t="s">
        <v>32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7"/>
    </row>
    <row r="31" spans="2:16" x14ac:dyDescent="0.25">
      <c r="B31" s="32"/>
      <c r="C31" s="11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1"/>
      <c r="O31" s="11"/>
      <c r="P31" s="47"/>
    </row>
    <row r="32" spans="2:16" x14ac:dyDescent="0.25">
      <c r="B32" s="32"/>
      <c r="C32" s="11"/>
      <c r="D32" s="11"/>
      <c r="E32" s="130" t="s">
        <v>21</v>
      </c>
      <c r="F32" s="131"/>
      <c r="G32" s="132"/>
      <c r="H32" s="136">
        <v>2016</v>
      </c>
      <c r="I32" s="136"/>
      <c r="J32" s="136">
        <v>2015</v>
      </c>
      <c r="K32" s="136"/>
      <c r="L32" s="137" t="s">
        <v>29</v>
      </c>
      <c r="M32" s="137"/>
      <c r="N32" s="11"/>
      <c r="O32" s="11"/>
      <c r="P32" s="47"/>
    </row>
    <row r="33" spans="2:16" x14ac:dyDescent="0.25">
      <c r="B33" s="32"/>
      <c r="C33" s="11"/>
      <c r="D33" s="11"/>
      <c r="E33" s="145"/>
      <c r="F33" s="146"/>
      <c r="G33" s="147"/>
      <c r="H33" s="49" t="s">
        <v>20</v>
      </c>
      <c r="I33" s="49" t="s">
        <v>27</v>
      </c>
      <c r="J33" s="49" t="s">
        <v>20</v>
      </c>
      <c r="K33" s="49" t="s">
        <v>27</v>
      </c>
      <c r="L33" s="49" t="s">
        <v>20</v>
      </c>
      <c r="M33" s="49" t="s">
        <v>28</v>
      </c>
      <c r="N33" s="11"/>
      <c r="O33" s="11"/>
      <c r="P33" s="47"/>
    </row>
    <row r="34" spans="2:16" x14ac:dyDescent="0.25">
      <c r="B34" s="32"/>
      <c r="C34" s="50"/>
      <c r="D34" s="51"/>
      <c r="E34" s="148" t="s">
        <v>0</v>
      </c>
      <c r="F34" s="148"/>
      <c r="G34" s="148"/>
      <c r="H34" s="58">
        <v>233.84715364000002</v>
      </c>
      <c r="I34" s="56">
        <f>+H34/H$50</f>
        <v>0.42231451476231335</v>
      </c>
      <c r="J34" s="58">
        <v>217.45733948</v>
      </c>
      <c r="K34" s="56">
        <f>+J34/J$50</f>
        <v>0.40633191944168068</v>
      </c>
      <c r="L34" s="57">
        <f>+H34-J34</f>
        <v>16.389814160000014</v>
      </c>
      <c r="M34" s="56">
        <f>+H34/J34-1</f>
        <v>7.5370250547498463E-2</v>
      </c>
      <c r="N34" s="11"/>
      <c r="O34" s="11"/>
      <c r="P34" s="47"/>
    </row>
    <row r="35" spans="2:16" x14ac:dyDescent="0.25">
      <c r="B35" s="32"/>
      <c r="C35" s="52"/>
      <c r="D35" s="53"/>
      <c r="E35" s="140" t="s">
        <v>5</v>
      </c>
      <c r="F35" s="140"/>
      <c r="G35" s="140"/>
      <c r="H35" s="54">
        <v>12.084808289999998</v>
      </c>
      <c r="I35" s="44">
        <f t="shared" ref="I35:K50" si="3">+H35/H$50</f>
        <v>2.1824468972770735E-2</v>
      </c>
      <c r="J35" s="54">
        <v>11.26612759</v>
      </c>
      <c r="K35" s="44">
        <f t="shared" si="3"/>
        <v>2.1051426727036752E-2</v>
      </c>
      <c r="L35" s="35">
        <f t="shared" ref="L35:L50" si="4">+H35-J35</f>
        <v>0.81868069999999804</v>
      </c>
      <c r="M35" s="44">
        <f t="shared" ref="M35:M50" si="5">+H35/J35-1</f>
        <v>7.2667444377842116E-2</v>
      </c>
      <c r="N35" s="11"/>
      <c r="O35" s="11"/>
      <c r="P35" s="47"/>
    </row>
    <row r="36" spans="2:16" x14ac:dyDescent="0.25">
      <c r="B36" s="32"/>
      <c r="C36" s="52"/>
      <c r="D36" s="53"/>
      <c r="E36" s="140" t="s">
        <v>6</v>
      </c>
      <c r="F36" s="140"/>
      <c r="G36" s="140"/>
      <c r="H36" s="54">
        <v>9.6610740899999996</v>
      </c>
      <c r="I36" s="44">
        <f t="shared" si="3"/>
        <v>1.7447344356742316E-2</v>
      </c>
      <c r="J36" s="54">
        <v>9.5210224900000018</v>
      </c>
      <c r="K36" s="44">
        <f t="shared" si="3"/>
        <v>1.7790594480095359E-2</v>
      </c>
      <c r="L36" s="35">
        <f t="shared" si="4"/>
        <v>0.14005159999999783</v>
      </c>
      <c r="M36" s="44">
        <f t="shared" si="5"/>
        <v>1.4709722631901734E-2</v>
      </c>
      <c r="N36" s="11"/>
      <c r="O36" s="11"/>
      <c r="P36" s="47"/>
    </row>
    <row r="37" spans="2:16" x14ac:dyDescent="0.25">
      <c r="B37" s="32"/>
      <c r="C37" s="52"/>
      <c r="D37" s="53"/>
      <c r="E37" s="140" t="s">
        <v>1</v>
      </c>
      <c r="F37" s="140"/>
      <c r="G37" s="140"/>
      <c r="H37" s="54">
        <v>124.16121504</v>
      </c>
      <c r="I37" s="44">
        <f t="shared" si="3"/>
        <v>0.22422801588869851</v>
      </c>
      <c r="J37" s="54">
        <v>106.53161432999998</v>
      </c>
      <c r="K37" s="44">
        <f t="shared" si="3"/>
        <v>0.19906063154934792</v>
      </c>
      <c r="L37" s="35">
        <f t="shared" si="4"/>
        <v>17.62960071000002</v>
      </c>
      <c r="M37" s="44">
        <f t="shared" si="5"/>
        <v>0.16548703237885132</v>
      </c>
      <c r="N37" s="11"/>
      <c r="O37" s="11"/>
      <c r="P37" s="47"/>
    </row>
    <row r="38" spans="2:16" x14ac:dyDescent="0.25">
      <c r="B38" s="32"/>
      <c r="C38" s="52"/>
      <c r="D38" s="53"/>
      <c r="E38" s="140" t="s">
        <v>4</v>
      </c>
      <c r="F38" s="140"/>
      <c r="G38" s="140"/>
      <c r="H38" s="54">
        <v>8.9990555099999998</v>
      </c>
      <c r="I38" s="44">
        <f t="shared" si="3"/>
        <v>1.6251776863084731E-2</v>
      </c>
      <c r="J38" s="54">
        <v>8.0205898800000011</v>
      </c>
      <c r="K38" s="44">
        <f t="shared" si="3"/>
        <v>1.4986947273373859E-2</v>
      </c>
      <c r="L38" s="35">
        <f t="shared" si="4"/>
        <v>0.97846562999999875</v>
      </c>
      <c r="M38" s="44">
        <f t="shared" si="5"/>
        <v>0.1219942229485993</v>
      </c>
      <c r="N38" s="11"/>
      <c r="O38" s="11"/>
      <c r="P38" s="47"/>
    </row>
    <row r="39" spans="2:16" x14ac:dyDescent="0.25">
      <c r="B39" s="32"/>
      <c r="C39" s="52"/>
      <c r="D39" s="53"/>
      <c r="E39" s="140" t="s">
        <v>2</v>
      </c>
      <c r="F39" s="140"/>
      <c r="G39" s="140"/>
      <c r="H39" s="54">
        <v>37.954032709999993</v>
      </c>
      <c r="I39" s="44">
        <f t="shared" si="3"/>
        <v>6.854280096080205E-2</v>
      </c>
      <c r="J39" s="54">
        <v>34.606860619999992</v>
      </c>
      <c r="K39" s="44">
        <f t="shared" si="3"/>
        <v>6.4664968932302266E-2</v>
      </c>
      <c r="L39" s="35">
        <f t="shared" si="4"/>
        <v>3.3471720900000008</v>
      </c>
      <c r="M39" s="44">
        <f t="shared" si="5"/>
        <v>9.6719899754952099E-2</v>
      </c>
      <c r="N39" s="11"/>
      <c r="O39" s="11"/>
      <c r="P39" s="47"/>
    </row>
    <row r="40" spans="2:16" x14ac:dyDescent="0.25">
      <c r="B40" s="32"/>
      <c r="C40" s="52"/>
      <c r="D40" s="53"/>
      <c r="E40" s="140" t="s">
        <v>7</v>
      </c>
      <c r="F40" s="140"/>
      <c r="G40" s="140"/>
      <c r="H40" s="54">
        <v>1.0853352399999998</v>
      </c>
      <c r="I40" s="44">
        <f t="shared" si="3"/>
        <v>1.9600530436246315E-3</v>
      </c>
      <c r="J40" s="54">
        <v>1.0272703700000001</v>
      </c>
      <c r="K40" s="44">
        <f t="shared" si="3"/>
        <v>1.9195155345219143E-3</v>
      </c>
      <c r="L40" s="35">
        <f t="shared" si="4"/>
        <v>5.8064869999999713E-2</v>
      </c>
      <c r="M40" s="44">
        <f t="shared" si="5"/>
        <v>5.6523454482581448E-2</v>
      </c>
      <c r="N40" s="11"/>
      <c r="O40" s="11"/>
      <c r="P40" s="47"/>
    </row>
    <row r="41" spans="2:16" x14ac:dyDescent="0.25">
      <c r="B41" s="32"/>
      <c r="C41" s="52"/>
      <c r="D41" s="53"/>
      <c r="E41" s="140" t="s">
        <v>3</v>
      </c>
      <c r="F41" s="140"/>
      <c r="G41" s="140"/>
      <c r="H41" s="54">
        <v>27.897728759999996</v>
      </c>
      <c r="I41" s="44">
        <f t="shared" si="3"/>
        <v>5.0381694200081824E-2</v>
      </c>
      <c r="J41" s="54">
        <v>35.223624729999997</v>
      </c>
      <c r="K41" s="44">
        <f t="shared" si="3"/>
        <v>6.5817429204548417E-2</v>
      </c>
      <c r="L41" s="35">
        <f t="shared" si="4"/>
        <v>-7.3258959700000013</v>
      </c>
      <c r="M41" s="44">
        <f t="shared" si="5"/>
        <v>-0.20798245569998164</v>
      </c>
      <c r="N41" s="11"/>
      <c r="O41" s="11"/>
      <c r="P41" s="47"/>
    </row>
    <row r="42" spans="2:16" x14ac:dyDescent="0.25">
      <c r="B42" s="32"/>
      <c r="C42" s="52"/>
      <c r="D42" s="53"/>
      <c r="E42" s="140" t="s">
        <v>37</v>
      </c>
      <c r="F42" s="140"/>
      <c r="G42" s="140"/>
      <c r="H42" s="54">
        <v>9.7765417499999998</v>
      </c>
      <c r="I42" s="44">
        <f t="shared" si="3"/>
        <v>1.7655872312052436E-2</v>
      </c>
      <c r="J42" s="54">
        <v>9.2426268300000007</v>
      </c>
      <c r="K42" s="44">
        <f t="shared" si="3"/>
        <v>1.7270395699210166E-2</v>
      </c>
      <c r="L42" s="35">
        <f t="shared" si="4"/>
        <v>0.53391491999999907</v>
      </c>
      <c r="M42" s="44">
        <f t="shared" si="5"/>
        <v>5.7766577599671409E-2</v>
      </c>
      <c r="N42" s="11"/>
      <c r="O42" s="11"/>
      <c r="P42" s="47"/>
    </row>
    <row r="43" spans="2:16" x14ac:dyDescent="0.25">
      <c r="B43" s="32"/>
      <c r="C43" s="52"/>
      <c r="D43" s="53"/>
      <c r="E43" s="140" t="s">
        <v>8</v>
      </c>
      <c r="F43" s="140"/>
      <c r="G43" s="140"/>
      <c r="H43" s="54">
        <v>2.2273622500000001</v>
      </c>
      <c r="I43" s="44">
        <f t="shared" si="3"/>
        <v>4.0224881644560888E-3</v>
      </c>
      <c r="J43" s="54">
        <v>2.0176026400000002</v>
      </c>
      <c r="K43" s="44">
        <f t="shared" si="3"/>
        <v>3.7700100412439864E-3</v>
      </c>
      <c r="L43" s="35">
        <f t="shared" si="4"/>
        <v>0.20975960999999987</v>
      </c>
      <c r="M43" s="44">
        <f t="shared" si="5"/>
        <v>0.10396477772253498</v>
      </c>
      <c r="N43" s="11"/>
      <c r="O43" s="11"/>
      <c r="P43" s="47"/>
    </row>
    <row r="44" spans="2:16" x14ac:dyDescent="0.25">
      <c r="B44" s="32"/>
      <c r="C44" s="50"/>
      <c r="D44" s="51"/>
      <c r="E44" s="148" t="s">
        <v>9</v>
      </c>
      <c r="F44" s="148"/>
      <c r="G44" s="148"/>
      <c r="H44" s="58">
        <v>246.72640011999999</v>
      </c>
      <c r="I44" s="56">
        <f t="shared" si="3"/>
        <v>0.44557369343112335</v>
      </c>
      <c r="J44" s="58">
        <v>235.30762692999997</v>
      </c>
      <c r="K44" s="56">
        <f t="shared" si="3"/>
        <v>0.43968623886584213</v>
      </c>
      <c r="L44" s="57">
        <f t="shared" si="4"/>
        <v>11.418773190000024</v>
      </c>
      <c r="M44" s="56">
        <f t="shared" si="5"/>
        <v>4.8526999906369106E-2</v>
      </c>
      <c r="N44" s="11"/>
      <c r="O44" s="11"/>
      <c r="P44" s="47"/>
    </row>
    <row r="45" spans="2:16" x14ac:dyDescent="0.25">
      <c r="B45" s="32"/>
      <c r="C45" s="52"/>
      <c r="D45" s="53"/>
      <c r="E45" s="140" t="s">
        <v>17</v>
      </c>
      <c r="F45" s="140"/>
      <c r="G45" s="140"/>
      <c r="H45" s="54">
        <v>243.26199714000001</v>
      </c>
      <c r="I45" s="44">
        <f t="shared" si="3"/>
        <v>0.43931718083019539</v>
      </c>
      <c r="J45" s="54">
        <v>231.93080995999998</v>
      </c>
      <c r="K45" s="44">
        <f t="shared" si="3"/>
        <v>0.43337645633882133</v>
      </c>
      <c r="L45" s="35">
        <f t="shared" si="4"/>
        <v>11.331187180000029</v>
      </c>
      <c r="M45" s="44">
        <f t="shared" si="5"/>
        <v>4.8855894488335938E-2</v>
      </c>
      <c r="N45" s="11"/>
      <c r="O45" s="11"/>
      <c r="P45" s="47"/>
    </row>
    <row r="46" spans="2:16" x14ac:dyDescent="0.25">
      <c r="B46" s="32"/>
      <c r="C46" s="52"/>
      <c r="D46" s="53"/>
      <c r="E46" s="140" t="s">
        <v>18</v>
      </c>
      <c r="F46" s="140"/>
      <c r="G46" s="140"/>
      <c r="H46" s="54">
        <v>3.46440298</v>
      </c>
      <c r="I46" s="44">
        <f t="shared" si="3"/>
        <v>6.2565126009280266E-3</v>
      </c>
      <c r="J46" s="54">
        <v>3.3768169699999997</v>
      </c>
      <c r="K46" s="44">
        <f t="shared" si="3"/>
        <v>6.3097825270208262E-3</v>
      </c>
      <c r="L46" s="35">
        <f t="shared" si="4"/>
        <v>8.7586010000000325E-2</v>
      </c>
      <c r="M46" s="44">
        <f t="shared" si="5"/>
        <v>2.5937446648167217E-2</v>
      </c>
      <c r="N46" s="11"/>
      <c r="O46" s="11"/>
      <c r="P46" s="47"/>
    </row>
    <row r="47" spans="2:16" x14ac:dyDescent="0.25">
      <c r="B47" s="32"/>
      <c r="C47" s="52"/>
      <c r="D47" s="53"/>
      <c r="E47" s="140" t="s">
        <v>38</v>
      </c>
      <c r="F47" s="140"/>
      <c r="G47" s="140"/>
      <c r="H47" s="54">
        <v>0</v>
      </c>
      <c r="I47" s="44">
        <f t="shared" si="3"/>
        <v>0</v>
      </c>
      <c r="J47" s="54">
        <v>0</v>
      </c>
      <c r="K47" s="44">
        <f t="shared" si="3"/>
        <v>0</v>
      </c>
      <c r="L47" s="35">
        <f t="shared" si="4"/>
        <v>0</v>
      </c>
      <c r="M47" s="44" t="e">
        <f t="shared" si="5"/>
        <v>#DIV/0!</v>
      </c>
      <c r="N47" s="11"/>
      <c r="O47" s="11"/>
      <c r="P47" s="47"/>
    </row>
    <row r="48" spans="2:16" x14ac:dyDescent="0.25">
      <c r="B48" s="32"/>
      <c r="C48" s="52"/>
      <c r="D48" s="53"/>
      <c r="E48" s="140" t="s">
        <v>39</v>
      </c>
      <c r="F48" s="140"/>
      <c r="G48" s="140"/>
      <c r="H48" s="54">
        <v>0</v>
      </c>
      <c r="I48" s="44">
        <f t="shared" si="3"/>
        <v>0</v>
      </c>
      <c r="J48" s="54">
        <v>0</v>
      </c>
      <c r="K48" s="44">
        <f t="shared" si="3"/>
        <v>0</v>
      </c>
      <c r="L48" s="35">
        <f t="shared" si="4"/>
        <v>0</v>
      </c>
      <c r="M48" s="44" t="e">
        <f t="shared" si="5"/>
        <v>#DIV/0!</v>
      </c>
      <c r="N48" s="11"/>
      <c r="O48" s="11"/>
      <c r="P48" s="47"/>
    </row>
    <row r="49" spans="2:16" x14ac:dyDescent="0.25">
      <c r="B49" s="32"/>
      <c r="C49" s="50"/>
      <c r="D49" s="51"/>
      <c r="E49" s="150" t="s">
        <v>12</v>
      </c>
      <c r="F49" s="150"/>
      <c r="G49" s="150"/>
      <c r="H49" s="55">
        <v>73.153930059999993</v>
      </c>
      <c r="I49" s="56">
        <f t="shared" si="3"/>
        <v>0.13211179180656332</v>
      </c>
      <c r="J49" s="55">
        <v>82.406722240000022</v>
      </c>
      <c r="K49" s="56">
        <f t="shared" si="3"/>
        <v>0.15398184169247725</v>
      </c>
      <c r="L49" s="57">
        <f t="shared" si="4"/>
        <v>-9.2527921800000286</v>
      </c>
      <c r="M49" s="56">
        <f t="shared" si="5"/>
        <v>-0.11228200720145554</v>
      </c>
      <c r="N49" s="11"/>
      <c r="O49" s="11"/>
      <c r="P49" s="47"/>
    </row>
    <row r="50" spans="2:16" x14ac:dyDescent="0.25">
      <c r="B50" s="32"/>
      <c r="C50" s="50"/>
      <c r="D50" s="51"/>
      <c r="E50" s="151" t="s">
        <v>36</v>
      </c>
      <c r="F50" s="151"/>
      <c r="G50" s="151"/>
      <c r="H50" s="61">
        <f>+H34+H44+H49</f>
        <v>553.72748381999997</v>
      </c>
      <c r="I50" s="62">
        <f t="shared" si="3"/>
        <v>1</v>
      </c>
      <c r="J50" s="61">
        <f>+J34+J44+J49</f>
        <v>535.17168864999996</v>
      </c>
      <c r="K50" s="62">
        <f t="shared" si="3"/>
        <v>1</v>
      </c>
      <c r="L50" s="63">
        <f t="shared" si="4"/>
        <v>18.55579517000001</v>
      </c>
      <c r="M50" s="62">
        <f t="shared" si="5"/>
        <v>3.4672602388231777E-2</v>
      </c>
      <c r="N50" s="11"/>
      <c r="O50" s="11"/>
      <c r="P50" s="47"/>
    </row>
    <row r="51" spans="2:16" x14ac:dyDescent="0.25">
      <c r="B51" s="32"/>
      <c r="C51" s="52"/>
      <c r="D51" s="53"/>
      <c r="E51" s="144" t="s">
        <v>30</v>
      </c>
      <c r="F51" s="144"/>
      <c r="G51" s="144"/>
      <c r="H51" s="144"/>
      <c r="I51" s="144"/>
      <c r="J51" s="144"/>
      <c r="K51" s="144"/>
      <c r="L51" s="144"/>
      <c r="M51" s="144"/>
      <c r="N51" s="11"/>
      <c r="O51" s="11"/>
      <c r="P51" s="47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</row>
    <row r="55" spans="2:16" x14ac:dyDescent="0.25">
      <c r="B55" s="30" t="s">
        <v>46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2:16" x14ac:dyDescent="0.25">
      <c r="B56" s="31"/>
      <c r="C56" s="128" t="str">
        <f>+CONCATENATE("En esta región se habría recaudado en el 2016 unos  S/ ",FIXED(H73,1)," millones, con lo que registraría un aumento de ",FIXED(O73*100,1),"% respecto al año anterior. El Impuesto a la Renta recaudado sería de S/ ",FIXED(D73,1)," millones un ",FIXED(K73*100,1),"% mayor en comparación del año 2015. Mientras que el IGV habría alcanzado los S/ ",FIXED(E73,1)," millones un ",FIXED(L73*100,1),"% superior al año anterior.")</f>
        <v>En esta región se habría recaudado en el 2016 unos  S/ 553.7 millones, con lo que registraría un aumento de 3.5% respecto al año anterior. El Impuesto a la Renta recaudado sería de S/ 233.8 millones un 7.5% mayor en comparación del año 2015. Mientras que el IGV habría alcanzado los S/ 243.3 millones un 4.9% superior al año anterior.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47"/>
    </row>
    <row r="57" spans="2:16" x14ac:dyDescent="0.25">
      <c r="B57" s="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47"/>
    </row>
    <row r="58" spans="2:16" x14ac:dyDescent="0.25">
      <c r="B58" s="32"/>
      <c r="C58" s="149" t="s">
        <v>43</v>
      </c>
      <c r="D58" s="149"/>
      <c r="E58" s="149"/>
      <c r="F58" s="149"/>
      <c r="G58" s="149"/>
      <c r="H58" s="149"/>
      <c r="I58" s="68"/>
      <c r="J58" s="149" t="s">
        <v>45</v>
      </c>
      <c r="K58" s="149"/>
      <c r="L58" s="149"/>
      <c r="M58" s="149"/>
      <c r="N58" s="149"/>
      <c r="O58" s="149"/>
      <c r="P58" s="47"/>
    </row>
    <row r="59" spans="2:16" x14ac:dyDescent="0.25">
      <c r="B59" s="32"/>
      <c r="C59" s="149" t="s">
        <v>26</v>
      </c>
      <c r="D59" s="149"/>
      <c r="E59" s="149"/>
      <c r="F59" s="149"/>
      <c r="G59" s="149"/>
      <c r="H59" s="149"/>
      <c r="I59" s="68"/>
      <c r="J59" s="149" t="s">
        <v>44</v>
      </c>
      <c r="K59" s="149"/>
      <c r="L59" s="149"/>
      <c r="M59" s="149"/>
      <c r="N59" s="149"/>
      <c r="O59" s="149"/>
      <c r="P59" s="47"/>
    </row>
    <row r="60" spans="2:16" x14ac:dyDescent="0.25">
      <c r="B60" s="32"/>
      <c r="C60" s="70" t="s">
        <v>40</v>
      </c>
      <c r="D60" s="70" t="s">
        <v>13</v>
      </c>
      <c r="E60" s="70" t="s">
        <v>14</v>
      </c>
      <c r="F60" s="70" t="s">
        <v>15</v>
      </c>
      <c r="G60" s="70" t="s">
        <v>19</v>
      </c>
      <c r="H60" s="70" t="s">
        <v>41</v>
      </c>
      <c r="I60" s="68"/>
      <c r="J60" s="70" t="s">
        <v>40</v>
      </c>
      <c r="K60" s="70" t="s">
        <v>13</v>
      </c>
      <c r="L60" s="70" t="s">
        <v>14</v>
      </c>
      <c r="M60" s="70" t="s">
        <v>15</v>
      </c>
      <c r="N60" s="70" t="s">
        <v>19</v>
      </c>
      <c r="O60" s="70" t="s">
        <v>41</v>
      </c>
      <c r="P60" s="47"/>
    </row>
    <row r="61" spans="2:16" x14ac:dyDescent="0.25">
      <c r="B61" s="32"/>
      <c r="C61" s="71">
        <v>2004</v>
      </c>
      <c r="D61" s="35">
        <v>45.094839839999999</v>
      </c>
      <c r="E61" s="35">
        <v>62.380225619999997</v>
      </c>
      <c r="F61" s="35">
        <v>0.59378896999999997</v>
      </c>
      <c r="G61" s="35">
        <v>16.167069690000005</v>
      </c>
      <c r="H61" s="35">
        <v>124.61597657999994</v>
      </c>
      <c r="I61" s="68"/>
      <c r="J61" s="71">
        <v>2004</v>
      </c>
      <c r="K61" s="35"/>
      <c r="L61" s="35"/>
      <c r="M61" s="35"/>
      <c r="N61" s="35"/>
      <c r="O61" s="35"/>
      <c r="P61" s="47"/>
    </row>
    <row r="62" spans="2:16" x14ac:dyDescent="0.25">
      <c r="B62" s="32"/>
      <c r="C62" s="71">
        <v>2005</v>
      </c>
      <c r="D62" s="35">
        <v>57.107570100000004</v>
      </c>
      <c r="E62" s="35">
        <v>71.194600039999898</v>
      </c>
      <c r="F62" s="35">
        <v>0.93057701999999998</v>
      </c>
      <c r="G62" s="35">
        <v>22.647202160000003</v>
      </c>
      <c r="H62" s="35">
        <v>152.79035549999995</v>
      </c>
      <c r="I62" s="68"/>
      <c r="J62" s="71">
        <v>2005</v>
      </c>
      <c r="K62" s="44">
        <f>+D62/D61-1</f>
        <v>0.2663881344877177</v>
      </c>
      <c r="L62" s="44">
        <f t="shared" ref="L62:O73" si="6">+E62/E61-1</f>
        <v>0.14130077812950215</v>
      </c>
      <c r="M62" s="44">
        <f t="shared" si="6"/>
        <v>0.56718475252243228</v>
      </c>
      <c r="N62" s="44">
        <f t="shared" si="6"/>
        <v>0.40082294406191776</v>
      </c>
      <c r="O62" s="44">
        <f t="shared" si="6"/>
        <v>0.22608962103597419</v>
      </c>
      <c r="P62" s="47"/>
    </row>
    <row r="63" spans="2:16" x14ac:dyDescent="0.25">
      <c r="B63" s="32"/>
      <c r="C63" s="71">
        <v>2006</v>
      </c>
      <c r="D63" s="35">
        <v>66.12953383</v>
      </c>
      <c r="E63" s="35">
        <v>93.990960270000002</v>
      </c>
      <c r="F63" s="35">
        <v>0.74411702000000002</v>
      </c>
      <c r="G63" s="35">
        <v>21.950738449999999</v>
      </c>
      <c r="H63" s="35">
        <v>183.62882125000002</v>
      </c>
      <c r="I63" s="68"/>
      <c r="J63" s="71">
        <v>2006</v>
      </c>
      <c r="K63" s="44">
        <f t="shared" ref="K63:K73" si="7">+D63/D62-1</f>
        <v>0.15798192278539958</v>
      </c>
      <c r="L63" s="44">
        <f t="shared" si="6"/>
        <v>0.32019788322698939</v>
      </c>
      <c r="M63" s="44">
        <f t="shared" si="6"/>
        <v>-0.2003703035778811</v>
      </c>
      <c r="N63" s="44">
        <f t="shared" si="6"/>
        <v>-3.0752748400423302E-2</v>
      </c>
      <c r="O63" s="44">
        <f t="shared" si="6"/>
        <v>0.20183515935336693</v>
      </c>
      <c r="P63" s="47"/>
    </row>
    <row r="64" spans="2:16" x14ac:dyDescent="0.25">
      <c r="B64" s="32"/>
      <c r="C64" s="71">
        <v>2007</v>
      </c>
      <c r="D64" s="35">
        <v>80.997365170000009</v>
      </c>
      <c r="E64" s="35">
        <v>87.579695399999991</v>
      </c>
      <c r="F64" s="35">
        <v>1.04208593</v>
      </c>
      <c r="G64" s="35">
        <v>23.578212220000005</v>
      </c>
      <c r="H64" s="35">
        <v>193.19735871999998</v>
      </c>
      <c r="I64" s="68"/>
      <c r="J64" s="71">
        <v>2007</v>
      </c>
      <c r="K64" s="44">
        <f t="shared" si="7"/>
        <v>0.22482891499312441</v>
      </c>
      <c r="L64" s="44">
        <f t="shared" si="6"/>
        <v>-6.8211505144568196E-2</v>
      </c>
      <c r="M64" s="44">
        <f t="shared" si="6"/>
        <v>0.40043286471259587</v>
      </c>
      <c r="N64" s="44">
        <f t="shared" si="6"/>
        <v>7.4142096572610061E-2</v>
      </c>
      <c r="O64" s="44">
        <f t="shared" si="6"/>
        <v>5.2108037316064726E-2</v>
      </c>
      <c r="P64" s="47"/>
    </row>
    <row r="65" spans="2:16" x14ac:dyDescent="0.25">
      <c r="B65" s="32"/>
      <c r="C65" s="71">
        <v>2008</v>
      </c>
      <c r="D65" s="35">
        <v>109.7580469</v>
      </c>
      <c r="E65" s="35">
        <v>104.67619261</v>
      </c>
      <c r="F65" s="35">
        <v>1.5820319199999999</v>
      </c>
      <c r="G65" s="35">
        <v>26.329603810000005</v>
      </c>
      <c r="H65" s="35">
        <v>242.34587524</v>
      </c>
      <c r="I65" s="68"/>
      <c r="J65" s="71">
        <v>2008</v>
      </c>
      <c r="K65" s="44">
        <f t="shared" si="7"/>
        <v>0.35508169518398658</v>
      </c>
      <c r="L65" s="44">
        <f t="shared" si="6"/>
        <v>0.19521074070782873</v>
      </c>
      <c r="M65" s="44">
        <f t="shared" si="6"/>
        <v>0.5181396029404215</v>
      </c>
      <c r="N65" s="44">
        <f t="shared" si="6"/>
        <v>0.11669212085834735</v>
      </c>
      <c r="O65" s="44">
        <f t="shared" si="6"/>
        <v>0.25439538534908612</v>
      </c>
      <c r="P65" s="47"/>
    </row>
    <row r="66" spans="2:16" x14ac:dyDescent="0.25">
      <c r="B66" s="32"/>
      <c r="C66" s="71">
        <v>2009</v>
      </c>
      <c r="D66" s="35">
        <v>114.42169772</v>
      </c>
      <c r="E66" s="35">
        <v>123.91431246</v>
      </c>
      <c r="F66" s="35">
        <v>2.22766997</v>
      </c>
      <c r="G66" s="35">
        <v>32.329256739999998</v>
      </c>
      <c r="H66" s="35">
        <v>272.89293688999999</v>
      </c>
      <c r="I66" s="68"/>
      <c r="J66" s="71">
        <v>2009</v>
      </c>
      <c r="K66" s="44">
        <f t="shared" si="7"/>
        <v>4.2490286149579726E-2</v>
      </c>
      <c r="L66" s="44">
        <f t="shared" si="6"/>
        <v>0.1837869659787581</v>
      </c>
      <c r="M66" s="44">
        <f t="shared" si="6"/>
        <v>0.40810684148522114</v>
      </c>
      <c r="N66" s="44">
        <f t="shared" si="6"/>
        <v>0.22786719364616181</v>
      </c>
      <c r="O66" s="44">
        <f t="shared" si="6"/>
        <v>0.12604737596523408</v>
      </c>
      <c r="P66" s="47"/>
    </row>
    <row r="67" spans="2:16" x14ac:dyDescent="0.25">
      <c r="B67" s="32"/>
      <c r="C67" s="71">
        <v>2010</v>
      </c>
      <c r="D67" s="35">
        <v>125.94280983</v>
      </c>
      <c r="E67" s="35">
        <v>152.79001650999996</v>
      </c>
      <c r="F67" s="35">
        <v>3.0786730200000005</v>
      </c>
      <c r="G67" s="35">
        <v>36.231753589999997</v>
      </c>
      <c r="H67" s="35">
        <v>318.04327494999995</v>
      </c>
      <c r="I67" s="68"/>
      <c r="J67" s="71">
        <v>2010</v>
      </c>
      <c r="K67" s="44">
        <f t="shared" si="7"/>
        <v>0.10068992454729342</v>
      </c>
      <c r="L67" s="44">
        <f t="shared" si="6"/>
        <v>0.23302961116231935</v>
      </c>
      <c r="M67" s="44">
        <f t="shared" si="6"/>
        <v>0.38201486820778952</v>
      </c>
      <c r="N67" s="44">
        <f t="shared" si="6"/>
        <v>0.12071099813351283</v>
      </c>
      <c r="O67" s="44">
        <f t="shared" si="6"/>
        <v>0.16545073894015649</v>
      </c>
      <c r="P67" s="47"/>
    </row>
    <row r="68" spans="2:16" x14ac:dyDescent="0.25">
      <c r="B68" s="32"/>
      <c r="C68" s="71">
        <v>2011</v>
      </c>
      <c r="D68" s="35">
        <v>163.43794893999998</v>
      </c>
      <c r="E68" s="35">
        <v>187.57162965999999</v>
      </c>
      <c r="F68" s="35">
        <v>2.9903189699999997</v>
      </c>
      <c r="G68" s="35">
        <v>42.496235110000008</v>
      </c>
      <c r="H68" s="35">
        <v>396.49613267999996</v>
      </c>
      <c r="I68" s="68"/>
      <c r="J68" s="71">
        <v>2011</v>
      </c>
      <c r="K68" s="44">
        <f t="shared" si="7"/>
        <v>0.29771559933124903</v>
      </c>
      <c r="L68" s="44">
        <f t="shared" si="6"/>
        <v>0.22764323183199342</v>
      </c>
      <c r="M68" s="44">
        <f t="shared" si="6"/>
        <v>-2.8698744370066587E-2</v>
      </c>
      <c r="N68" s="44">
        <f t="shared" si="6"/>
        <v>0.17290031255150229</v>
      </c>
      <c r="O68" s="44">
        <f t="shared" si="6"/>
        <v>0.24667353127442704</v>
      </c>
      <c r="P68" s="47"/>
    </row>
    <row r="69" spans="2:16" x14ac:dyDescent="0.25">
      <c r="B69" s="64"/>
      <c r="C69" s="71">
        <v>2012</v>
      </c>
      <c r="D69" s="35">
        <v>186.41071847999996</v>
      </c>
      <c r="E69" s="35">
        <v>195.74456658000003</v>
      </c>
      <c r="F69" s="35">
        <v>3.9979940700000003</v>
      </c>
      <c r="G69" s="35">
        <v>53.415769170000004</v>
      </c>
      <c r="H69" s="35">
        <v>439.56904829999991</v>
      </c>
      <c r="I69" s="68"/>
      <c r="J69" s="71">
        <v>2012</v>
      </c>
      <c r="K69" s="44">
        <f t="shared" si="7"/>
        <v>0.14055958049518558</v>
      </c>
      <c r="L69" s="44">
        <f t="shared" si="6"/>
        <v>4.3572351185595881E-2</v>
      </c>
      <c r="M69" s="44">
        <f t="shared" si="6"/>
        <v>0.33697913503856092</v>
      </c>
      <c r="N69" s="44">
        <f t="shared" si="6"/>
        <v>0.25695297552207075</v>
      </c>
      <c r="O69" s="44">
        <f t="shared" si="6"/>
        <v>0.10863388585624056</v>
      </c>
      <c r="P69" s="47"/>
    </row>
    <row r="70" spans="2:16" x14ac:dyDescent="0.25">
      <c r="B70" s="65"/>
      <c r="C70" s="71">
        <v>2013</v>
      </c>
      <c r="D70" s="35">
        <v>228.42073348999995</v>
      </c>
      <c r="E70" s="35">
        <v>238.71519054000004</v>
      </c>
      <c r="F70" s="35">
        <v>3.2053668800000001</v>
      </c>
      <c r="G70" s="35">
        <v>66.846444300000002</v>
      </c>
      <c r="H70" s="35">
        <v>537.18785220999996</v>
      </c>
      <c r="I70" s="68"/>
      <c r="J70" s="71">
        <v>2013</v>
      </c>
      <c r="K70" s="44">
        <f t="shared" si="7"/>
        <v>0.2253626580732655</v>
      </c>
      <c r="L70" s="44">
        <f t="shared" si="6"/>
        <v>0.21952396794849527</v>
      </c>
      <c r="M70" s="44">
        <f t="shared" si="6"/>
        <v>-0.19825621952460781</v>
      </c>
      <c r="N70" s="44">
        <f t="shared" si="6"/>
        <v>0.25143652031398789</v>
      </c>
      <c r="O70" s="44">
        <f t="shared" si="6"/>
        <v>0.22207842951530243</v>
      </c>
      <c r="P70" s="47"/>
    </row>
    <row r="71" spans="2:16" x14ac:dyDescent="0.25">
      <c r="B71" s="65"/>
      <c r="C71" s="71">
        <v>2014</v>
      </c>
      <c r="D71" s="35">
        <v>245.13349143999991</v>
      </c>
      <c r="E71" s="35">
        <v>265.7000285200001</v>
      </c>
      <c r="F71" s="35">
        <v>4.3180309100000001</v>
      </c>
      <c r="G71" s="35">
        <v>67.065036690000028</v>
      </c>
      <c r="H71" s="35">
        <v>582.21663755999998</v>
      </c>
      <c r="I71" s="68"/>
      <c r="J71" s="71">
        <v>2014</v>
      </c>
      <c r="K71" s="44">
        <f t="shared" si="7"/>
        <v>7.3166554080484225E-2</v>
      </c>
      <c r="L71" s="44">
        <f t="shared" si="6"/>
        <v>0.11304198077616001</v>
      </c>
      <c r="M71" s="44">
        <f t="shared" si="6"/>
        <v>0.34712532813092523</v>
      </c>
      <c r="N71" s="44">
        <f t="shared" si="6"/>
        <v>3.2700675748587038E-3</v>
      </c>
      <c r="O71" s="44">
        <f t="shared" si="6"/>
        <v>8.3823163842500881E-2</v>
      </c>
      <c r="P71" s="47"/>
    </row>
    <row r="72" spans="2:16" x14ac:dyDescent="0.25">
      <c r="B72" s="65"/>
      <c r="C72" s="71">
        <v>2015</v>
      </c>
      <c r="D72" s="35">
        <v>217.45733947999994</v>
      </c>
      <c r="E72" s="35">
        <v>231.93080995999998</v>
      </c>
      <c r="F72" s="35">
        <v>3.3768169699999997</v>
      </c>
      <c r="G72" s="35">
        <v>82.406722240000022</v>
      </c>
      <c r="H72" s="35">
        <v>535.17168864999996</v>
      </c>
      <c r="I72" s="68"/>
      <c r="J72" s="71">
        <v>2015</v>
      </c>
      <c r="K72" s="44">
        <f t="shared" si="7"/>
        <v>-0.1129023692251131</v>
      </c>
      <c r="L72" s="44">
        <f t="shared" si="6"/>
        <v>-0.12709527638405282</v>
      </c>
      <c r="M72" s="44">
        <f t="shared" si="6"/>
        <v>-0.21797295100881997</v>
      </c>
      <c r="N72" s="44">
        <f t="shared" si="6"/>
        <v>0.22875832635289628</v>
      </c>
      <c r="O72" s="44">
        <f t="shared" si="6"/>
        <v>-8.0803168228169797E-2</v>
      </c>
      <c r="P72" s="47"/>
    </row>
    <row r="73" spans="2:16" x14ac:dyDescent="0.25">
      <c r="B73" s="65"/>
      <c r="C73" s="71">
        <v>2016</v>
      </c>
      <c r="D73" s="72">
        <v>233.84715363999999</v>
      </c>
      <c r="E73" s="72">
        <v>243.26199714000001</v>
      </c>
      <c r="F73" s="72">
        <v>3.46440298</v>
      </c>
      <c r="G73" s="72">
        <v>73.153930059999993</v>
      </c>
      <c r="H73" s="72">
        <v>553.72748381999997</v>
      </c>
      <c r="I73" s="68"/>
      <c r="J73" s="71">
        <v>2016</v>
      </c>
      <c r="K73" s="44">
        <f t="shared" si="7"/>
        <v>7.5370250547498463E-2</v>
      </c>
      <c r="L73" s="44">
        <f t="shared" si="6"/>
        <v>4.8855894488335938E-2</v>
      </c>
      <c r="M73" s="44">
        <f t="shared" si="6"/>
        <v>2.5937446648167217E-2</v>
      </c>
      <c r="N73" s="44">
        <f t="shared" si="6"/>
        <v>-0.11228200720145554</v>
      </c>
      <c r="O73" s="44">
        <f t="shared" si="6"/>
        <v>3.4672602388231777E-2</v>
      </c>
      <c r="P73" s="47"/>
    </row>
    <row r="74" spans="2:16" x14ac:dyDescent="0.25">
      <c r="B74" s="65"/>
      <c r="C74" s="69"/>
      <c r="D74" s="73"/>
      <c r="E74" s="69"/>
      <c r="F74" s="69"/>
      <c r="G74" s="69"/>
      <c r="H74" s="112"/>
      <c r="I74" s="11"/>
      <c r="J74" s="11"/>
      <c r="K74" s="11"/>
      <c r="L74" s="11"/>
      <c r="M74" s="11"/>
      <c r="N74" s="11"/>
      <c r="O74" s="11"/>
      <c r="P74" s="47"/>
    </row>
    <row r="75" spans="2:16" x14ac:dyDescent="0.25">
      <c r="B75" s="66"/>
      <c r="C75" s="144" t="s">
        <v>42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47"/>
    </row>
    <row r="76" spans="2:16" x14ac:dyDescent="0.25">
      <c r="B76" s="6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8"/>
    </row>
    <row r="77" spans="2:16" x14ac:dyDescent="0.25">
      <c r="B77" s="52"/>
      <c r="C77" s="52"/>
    </row>
    <row r="78" spans="2:16" x14ac:dyDescent="0.25">
      <c r="B78" s="52"/>
      <c r="C78" s="52"/>
    </row>
  </sheetData>
  <mergeCells count="48"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16" sqref="H16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27" t="s">
        <v>75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4" x14ac:dyDescent="0.25">
      <c r="B2" s="24" t="str">
        <f>+B7</f>
        <v>1. Recaudación Tributos Internos</v>
      </c>
      <c r="C2" s="45"/>
      <c r="D2" s="45"/>
      <c r="E2" s="45"/>
      <c r="F2" s="45"/>
      <c r="G2" s="45"/>
      <c r="H2" s="45"/>
      <c r="I2" s="14"/>
      <c r="J2" s="24" t="str">
        <f>+B55</f>
        <v>3. Ingresos Tributarios recaudados por la SUNAT, 2004-2016</v>
      </c>
      <c r="K2" s="14"/>
      <c r="L2" s="45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0" t="s">
        <v>23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6"/>
    </row>
    <row r="8" spans="2:24" x14ac:dyDescent="0.25">
      <c r="B8" s="31"/>
      <c r="C8" s="128" t="str">
        <f>+CONCATENATE("Durante el  2016 en la región se ha logrado recaudar S/ ", FIXED(H21,1)," millones por tributos internos, inferior en 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 2016 en la región se ha logrado recaudar S/ 895.4 millones por tributos internos, inferior en  -1.0% respecto a lo recaudado en el mismo periodo del 2015. Es así que se recaudaron S/ 424.3 millones por Impuesto a la Renta, S/ 355.3 millones por Impuesto a la producción y el Consumo y solo S/ 115.8 millones por otros conceptos.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S8" s="3"/>
      <c r="T8" s="3"/>
      <c r="U8" s="3"/>
      <c r="V8" s="3"/>
      <c r="W8" s="3"/>
      <c r="X8" s="3"/>
    </row>
    <row r="9" spans="2:24" x14ac:dyDescent="0.25">
      <c r="B9" s="3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7"/>
      <c r="R9" s="4"/>
      <c r="S9" s="3"/>
      <c r="T9" s="3"/>
      <c r="U9" s="3"/>
      <c r="V9" s="3"/>
      <c r="W9" s="3"/>
      <c r="X9" s="3"/>
    </row>
    <row r="10" spans="2:24" x14ac:dyDescent="0.25">
      <c r="B10" s="32"/>
      <c r="C10" s="11"/>
      <c r="D10" s="11"/>
      <c r="E10" s="129" t="s">
        <v>32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7"/>
    </row>
    <row r="11" spans="2:24" ht="15" customHeight="1" x14ac:dyDescent="0.25">
      <c r="B11" s="32"/>
      <c r="C11" s="11"/>
      <c r="D11" s="11"/>
      <c r="E11" s="124"/>
      <c r="F11" s="124"/>
      <c r="G11" s="124"/>
      <c r="H11" s="124"/>
      <c r="I11" s="124"/>
      <c r="J11" s="124"/>
      <c r="K11" s="124"/>
      <c r="L11" s="124"/>
      <c r="M11" s="124"/>
      <c r="N11" s="11"/>
      <c r="O11" s="11"/>
      <c r="P11" s="47"/>
    </row>
    <row r="12" spans="2:24" x14ac:dyDescent="0.25">
      <c r="B12" s="32"/>
      <c r="C12" s="11"/>
      <c r="D12" s="11"/>
      <c r="E12" s="130" t="s">
        <v>33</v>
      </c>
      <c r="F12" s="131"/>
      <c r="G12" s="132"/>
      <c r="H12" s="136">
        <v>2016</v>
      </c>
      <c r="I12" s="136"/>
      <c r="J12" s="136">
        <v>2015</v>
      </c>
      <c r="K12" s="136"/>
      <c r="L12" s="137" t="s">
        <v>29</v>
      </c>
      <c r="M12" s="137"/>
      <c r="N12" s="11"/>
      <c r="O12" s="11"/>
      <c r="P12" s="47"/>
    </row>
    <row r="13" spans="2:24" x14ac:dyDescent="0.25">
      <c r="B13" s="32"/>
      <c r="C13" s="11"/>
      <c r="D13" s="11"/>
      <c r="E13" s="133"/>
      <c r="F13" s="134"/>
      <c r="G13" s="135"/>
      <c r="H13" s="28" t="s">
        <v>20</v>
      </c>
      <c r="I13" s="28" t="s">
        <v>27</v>
      </c>
      <c r="J13" s="28" t="s">
        <v>20</v>
      </c>
      <c r="K13" s="28" t="s">
        <v>27</v>
      </c>
      <c r="L13" s="28" t="s">
        <v>20</v>
      </c>
      <c r="M13" s="28" t="s">
        <v>28</v>
      </c>
      <c r="N13" s="11"/>
      <c r="O13" s="11"/>
      <c r="P13" s="47"/>
    </row>
    <row r="14" spans="2:24" x14ac:dyDescent="0.25">
      <c r="B14" s="32"/>
      <c r="C14" s="11"/>
      <c r="D14" s="11"/>
      <c r="E14" s="139" t="s">
        <v>0</v>
      </c>
      <c r="F14" s="139"/>
      <c r="G14" s="139"/>
      <c r="H14" s="34">
        <v>424.28169356000001</v>
      </c>
      <c r="I14" s="29">
        <f>+H14/H$21</f>
        <v>0.47386705123055589</v>
      </c>
      <c r="J14" s="34">
        <v>413.41352603999997</v>
      </c>
      <c r="K14" s="29">
        <f>+J14/J$21</f>
        <v>0.45704101263710212</v>
      </c>
      <c r="L14" s="37">
        <f>+H14-J14</f>
        <v>10.868167520000043</v>
      </c>
      <c r="M14" s="29">
        <f>+H14/J14-1</f>
        <v>2.628885325573127E-2</v>
      </c>
      <c r="N14" s="11"/>
      <c r="O14" s="11"/>
      <c r="P14" s="47"/>
    </row>
    <row r="15" spans="2:24" x14ac:dyDescent="0.25">
      <c r="B15" s="32"/>
      <c r="C15" s="11"/>
      <c r="D15" s="11"/>
      <c r="E15" s="126" t="s">
        <v>24</v>
      </c>
      <c r="F15" s="126"/>
      <c r="G15" s="126"/>
      <c r="H15" s="35">
        <v>219.57673048999999</v>
      </c>
      <c r="I15" s="44">
        <f t="shared" ref="I15:K21" si="0">+H15/H$21</f>
        <v>0.24523843327552966</v>
      </c>
      <c r="J15" s="35">
        <v>206.14941006000001</v>
      </c>
      <c r="K15" s="44">
        <f t="shared" si="0"/>
        <v>0.22790433595839205</v>
      </c>
      <c r="L15" s="35">
        <f t="shared" ref="L15:L21" si="1">+H15-J15</f>
        <v>13.42732042999998</v>
      </c>
      <c r="M15" s="44">
        <f t="shared" ref="M15:M21" si="2">+H15/J15-1</f>
        <v>6.5133926049518953E-2</v>
      </c>
      <c r="N15" s="11"/>
      <c r="O15" s="11"/>
      <c r="P15" s="47"/>
    </row>
    <row r="16" spans="2:24" x14ac:dyDescent="0.25">
      <c r="B16" s="32"/>
      <c r="C16" s="11"/>
      <c r="D16" s="11"/>
      <c r="E16" s="126" t="s">
        <v>25</v>
      </c>
      <c r="F16" s="126"/>
      <c r="G16" s="126"/>
      <c r="H16" s="35">
        <v>77.960084080000001</v>
      </c>
      <c r="I16" s="44">
        <f t="shared" si="0"/>
        <v>8.7071197549680596E-2</v>
      </c>
      <c r="J16" s="35">
        <v>82.464409619999984</v>
      </c>
      <c r="K16" s="44">
        <f t="shared" si="0"/>
        <v>9.116687022862166E-2</v>
      </c>
      <c r="L16" s="35">
        <f t="shared" si="1"/>
        <v>-4.5043255399999822</v>
      </c>
      <c r="M16" s="44">
        <f t="shared" si="2"/>
        <v>-5.4621448946959417E-2</v>
      </c>
      <c r="N16" s="11"/>
      <c r="O16" s="11"/>
      <c r="P16" s="47"/>
    </row>
    <row r="17" spans="2:16" x14ac:dyDescent="0.25">
      <c r="B17" s="32"/>
      <c r="C17" s="11"/>
      <c r="D17" s="11"/>
      <c r="E17" s="139" t="s">
        <v>31</v>
      </c>
      <c r="F17" s="139"/>
      <c r="G17" s="139"/>
      <c r="H17" s="34">
        <v>355.2921257299999</v>
      </c>
      <c r="I17" s="29">
        <f t="shared" si="0"/>
        <v>0.39681474478064438</v>
      </c>
      <c r="J17" s="34">
        <v>377.86340585000005</v>
      </c>
      <c r="K17" s="29">
        <f t="shared" si="0"/>
        <v>0.41773929194440229</v>
      </c>
      <c r="L17" s="37">
        <f t="shared" si="1"/>
        <v>-22.571280120000154</v>
      </c>
      <c r="M17" s="29">
        <f t="shared" si="2"/>
        <v>-5.9733966747127276E-2</v>
      </c>
      <c r="N17" s="11"/>
      <c r="O17" s="11"/>
      <c r="P17" s="47"/>
    </row>
    <row r="18" spans="2:16" x14ac:dyDescent="0.25">
      <c r="B18" s="32"/>
      <c r="C18" s="11"/>
      <c r="D18" s="11"/>
      <c r="E18" s="126" t="s">
        <v>10</v>
      </c>
      <c r="F18" s="126"/>
      <c r="G18" s="126"/>
      <c r="H18" s="36">
        <v>351.60116372999994</v>
      </c>
      <c r="I18" s="25">
        <f t="shared" si="0"/>
        <v>0.39269242391294784</v>
      </c>
      <c r="J18" s="36">
        <v>367.89664484000002</v>
      </c>
      <c r="K18" s="25">
        <f t="shared" si="0"/>
        <v>0.40672073967700101</v>
      </c>
      <c r="L18" s="38">
        <f t="shared" si="1"/>
        <v>-16.295481110000082</v>
      </c>
      <c r="M18" s="25">
        <f t="shared" si="2"/>
        <v>-4.4293638820998349E-2</v>
      </c>
      <c r="N18" s="11"/>
      <c r="O18" s="11"/>
      <c r="P18" s="47"/>
    </row>
    <row r="19" spans="2:16" x14ac:dyDescent="0.25">
      <c r="B19" s="32"/>
      <c r="C19" s="11"/>
      <c r="D19" s="11"/>
      <c r="E19" s="126" t="s">
        <v>11</v>
      </c>
      <c r="F19" s="126"/>
      <c r="G19" s="126"/>
      <c r="H19" s="36">
        <v>3.6909619999999999</v>
      </c>
      <c r="I19" s="25">
        <f t="shared" si="0"/>
        <v>4.1223208676965826E-3</v>
      </c>
      <c r="J19" s="36">
        <v>9.966761009999999</v>
      </c>
      <c r="K19" s="25">
        <f t="shared" si="0"/>
        <v>1.1018552267401246E-2</v>
      </c>
      <c r="L19" s="38">
        <f t="shared" si="1"/>
        <v>-6.2757990099999992</v>
      </c>
      <c r="M19" s="25">
        <f t="shared" si="2"/>
        <v>-0.62967287002299654</v>
      </c>
      <c r="N19" s="11"/>
      <c r="O19" s="11"/>
      <c r="P19" s="47"/>
    </row>
    <row r="20" spans="2:16" x14ac:dyDescent="0.25">
      <c r="B20" s="32"/>
      <c r="C20" s="11"/>
      <c r="D20" s="11"/>
      <c r="E20" s="139" t="s">
        <v>12</v>
      </c>
      <c r="F20" s="139"/>
      <c r="G20" s="139"/>
      <c r="H20" s="34">
        <v>115.78637184</v>
      </c>
      <c r="I20" s="29">
        <f t="shared" si="0"/>
        <v>0.12931820398879967</v>
      </c>
      <c r="J20" s="34">
        <v>113.26667494000002</v>
      </c>
      <c r="K20" s="29">
        <f t="shared" si="0"/>
        <v>0.12521969541849556</v>
      </c>
      <c r="L20" s="37">
        <f t="shared" si="1"/>
        <v>2.5196968999999854</v>
      </c>
      <c r="M20" s="29">
        <f t="shared" si="2"/>
        <v>2.2245703790057636E-2</v>
      </c>
      <c r="N20" s="11"/>
      <c r="O20" s="11"/>
      <c r="P20" s="47"/>
    </row>
    <row r="21" spans="2:16" x14ac:dyDescent="0.25">
      <c r="B21" s="32"/>
      <c r="C21" s="11"/>
      <c r="D21" s="11"/>
      <c r="E21" s="141" t="s">
        <v>16</v>
      </c>
      <c r="F21" s="142"/>
      <c r="G21" s="143"/>
      <c r="H21" s="59">
        <v>895.36019112999998</v>
      </c>
      <c r="I21" s="26">
        <f t="shared" si="0"/>
        <v>1</v>
      </c>
      <c r="J21" s="59">
        <v>904.54360683000004</v>
      </c>
      <c r="K21" s="26">
        <f t="shared" si="0"/>
        <v>1</v>
      </c>
      <c r="L21" s="60">
        <f t="shared" si="1"/>
        <v>-9.1834157000000687</v>
      </c>
      <c r="M21" s="26">
        <f t="shared" si="2"/>
        <v>-1.015254060794657E-2</v>
      </c>
      <c r="N21" s="11"/>
      <c r="O21" s="11"/>
      <c r="P21" s="47"/>
    </row>
    <row r="22" spans="2:16" x14ac:dyDescent="0.25">
      <c r="B22" s="32"/>
      <c r="C22" s="11"/>
      <c r="D22" s="11"/>
      <c r="E22" s="43" t="s">
        <v>34</v>
      </c>
      <c r="F22" s="39"/>
      <c r="G22" s="39"/>
      <c r="H22" s="40"/>
      <c r="I22" s="41"/>
      <c r="J22" s="40"/>
      <c r="K22" s="41"/>
      <c r="L22" s="42"/>
      <c r="M22" s="41"/>
      <c r="N22" s="11"/>
      <c r="O22" s="11"/>
      <c r="P22" s="47"/>
    </row>
    <row r="23" spans="2:16" x14ac:dyDescent="0.25">
      <c r="B23" s="32"/>
      <c r="C23" s="11"/>
      <c r="D23" s="11"/>
      <c r="E23" s="144" t="s">
        <v>30</v>
      </c>
      <c r="F23" s="144"/>
      <c r="G23" s="144"/>
      <c r="H23" s="144"/>
      <c r="I23" s="144"/>
      <c r="J23" s="144"/>
      <c r="K23" s="144"/>
      <c r="L23" s="144"/>
      <c r="M23" s="144"/>
      <c r="N23" s="11"/>
      <c r="O23" s="11"/>
      <c r="P23" s="47"/>
    </row>
    <row r="24" spans="2:16" x14ac:dyDescent="0.25">
      <c r="B24" s="22"/>
      <c r="C24" s="23"/>
      <c r="D24" s="23"/>
      <c r="E24" s="23"/>
      <c r="F24" s="33"/>
      <c r="G24" s="33"/>
      <c r="H24" s="33"/>
      <c r="I24" s="33"/>
      <c r="J24" s="33"/>
      <c r="K24" s="33"/>
      <c r="L24" s="23"/>
      <c r="M24" s="23"/>
      <c r="N24" s="23"/>
      <c r="O24" s="23"/>
      <c r="P24" s="48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0" t="s">
        <v>35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6"/>
    </row>
    <row r="28" spans="2:16" x14ac:dyDescent="0.25">
      <c r="B28" s="31"/>
      <c r="C28" s="128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39.7% del total recaudado, casi en su totalidad por el Impuesto General a las Ventas (IGV). Mientras que el Impuesto a la Renta de Tercera Categoría Alcanzó una participación de 24.5% y el Impuesto de Quinta Categoría de 8.7%, entre las principales.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47"/>
    </row>
    <row r="29" spans="2:16" x14ac:dyDescent="0.25">
      <c r="B29" s="3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7"/>
    </row>
    <row r="30" spans="2:16" x14ac:dyDescent="0.25">
      <c r="B30" s="32"/>
      <c r="C30" s="11"/>
      <c r="D30" s="11"/>
      <c r="E30" s="129" t="s">
        <v>32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7"/>
    </row>
    <row r="31" spans="2:16" x14ac:dyDescent="0.25">
      <c r="B31" s="32"/>
      <c r="C31" s="11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1"/>
      <c r="O31" s="11"/>
      <c r="P31" s="47"/>
    </row>
    <row r="32" spans="2:16" x14ac:dyDescent="0.25">
      <c r="B32" s="32"/>
      <c r="C32" s="11"/>
      <c r="D32" s="11"/>
      <c r="E32" s="130" t="s">
        <v>21</v>
      </c>
      <c r="F32" s="131"/>
      <c r="G32" s="132"/>
      <c r="H32" s="136">
        <v>2016</v>
      </c>
      <c r="I32" s="136"/>
      <c r="J32" s="136">
        <v>2015</v>
      </c>
      <c r="K32" s="136"/>
      <c r="L32" s="137" t="s">
        <v>29</v>
      </c>
      <c r="M32" s="137"/>
      <c r="N32" s="11"/>
      <c r="O32" s="11"/>
      <c r="P32" s="47"/>
    </row>
    <row r="33" spans="2:16" x14ac:dyDescent="0.25">
      <c r="B33" s="32"/>
      <c r="C33" s="11"/>
      <c r="D33" s="11"/>
      <c r="E33" s="145"/>
      <c r="F33" s="146"/>
      <c r="G33" s="147"/>
      <c r="H33" s="49" t="s">
        <v>20</v>
      </c>
      <c r="I33" s="49" t="s">
        <v>27</v>
      </c>
      <c r="J33" s="49" t="s">
        <v>20</v>
      </c>
      <c r="K33" s="49" t="s">
        <v>27</v>
      </c>
      <c r="L33" s="49" t="s">
        <v>20</v>
      </c>
      <c r="M33" s="49" t="s">
        <v>28</v>
      </c>
      <c r="N33" s="11"/>
      <c r="O33" s="11"/>
      <c r="P33" s="47"/>
    </row>
    <row r="34" spans="2:16" x14ac:dyDescent="0.25">
      <c r="B34" s="32"/>
      <c r="C34" s="50"/>
      <c r="D34" s="51"/>
      <c r="E34" s="148" t="s">
        <v>0</v>
      </c>
      <c r="F34" s="148"/>
      <c r="G34" s="148"/>
      <c r="H34" s="58">
        <v>424.28169356000001</v>
      </c>
      <c r="I34" s="56">
        <f>+H34/H$50</f>
        <v>0.47386705123055595</v>
      </c>
      <c r="J34" s="58">
        <v>413.41352603999997</v>
      </c>
      <c r="K34" s="56">
        <f>+J34/J$50</f>
        <v>0.45704101263710212</v>
      </c>
      <c r="L34" s="57">
        <f>+H34-J34</f>
        <v>10.868167520000043</v>
      </c>
      <c r="M34" s="56">
        <f>+H34/J34-1</f>
        <v>2.628885325573127E-2</v>
      </c>
      <c r="N34" s="11"/>
      <c r="O34" s="11"/>
      <c r="P34" s="47"/>
    </row>
    <row r="35" spans="2:16" x14ac:dyDescent="0.25">
      <c r="B35" s="32"/>
      <c r="C35" s="52"/>
      <c r="D35" s="53"/>
      <c r="E35" s="140" t="s">
        <v>5</v>
      </c>
      <c r="F35" s="140"/>
      <c r="G35" s="140"/>
      <c r="H35" s="54">
        <v>10.83026171</v>
      </c>
      <c r="I35" s="44">
        <f t="shared" ref="I35:K50" si="3">+H35/H$50</f>
        <v>1.209598306613514E-2</v>
      </c>
      <c r="J35" s="54">
        <v>9.654991579999999</v>
      </c>
      <c r="K35" s="44">
        <f t="shared" si="3"/>
        <v>1.0673881841734754E-2</v>
      </c>
      <c r="L35" s="35">
        <f t="shared" ref="L35:L50" si="4">+H35-J35</f>
        <v>1.1752701300000012</v>
      </c>
      <c r="M35" s="44">
        <f t="shared" ref="M35:M50" si="5">+H35/J35-1</f>
        <v>0.12172668616661819</v>
      </c>
      <c r="N35" s="11"/>
      <c r="O35" s="11"/>
      <c r="P35" s="47"/>
    </row>
    <row r="36" spans="2:16" x14ac:dyDescent="0.25">
      <c r="B36" s="32"/>
      <c r="C36" s="52"/>
      <c r="D36" s="53"/>
      <c r="E36" s="140" t="s">
        <v>6</v>
      </c>
      <c r="F36" s="140"/>
      <c r="G36" s="140"/>
      <c r="H36" s="54">
        <v>15.777819899999997</v>
      </c>
      <c r="I36" s="44">
        <f t="shared" si="3"/>
        <v>1.7621757205988145E-2</v>
      </c>
      <c r="J36" s="54">
        <v>13.58153525</v>
      </c>
      <c r="K36" s="44">
        <f t="shared" si="3"/>
        <v>1.5014793258665433E-2</v>
      </c>
      <c r="L36" s="35">
        <f t="shared" si="4"/>
        <v>2.1962846499999973</v>
      </c>
      <c r="M36" s="44">
        <f t="shared" si="5"/>
        <v>0.16171107386405348</v>
      </c>
      <c r="N36" s="11"/>
      <c r="O36" s="11"/>
      <c r="P36" s="47"/>
    </row>
    <row r="37" spans="2:16" x14ac:dyDescent="0.25">
      <c r="B37" s="32"/>
      <c r="C37" s="52"/>
      <c r="D37" s="53"/>
      <c r="E37" s="140" t="s">
        <v>1</v>
      </c>
      <c r="F37" s="140"/>
      <c r="G37" s="140"/>
      <c r="H37" s="54">
        <v>219.57673048999999</v>
      </c>
      <c r="I37" s="44">
        <f t="shared" si="3"/>
        <v>0.24523843327552969</v>
      </c>
      <c r="J37" s="54">
        <v>206.14941006000001</v>
      </c>
      <c r="K37" s="44">
        <f t="shared" si="3"/>
        <v>0.22790433595839205</v>
      </c>
      <c r="L37" s="35">
        <f t="shared" si="4"/>
        <v>13.42732042999998</v>
      </c>
      <c r="M37" s="44">
        <f t="shared" si="5"/>
        <v>6.5133926049518953E-2</v>
      </c>
      <c r="N37" s="11"/>
      <c r="O37" s="11"/>
      <c r="P37" s="47"/>
    </row>
    <row r="38" spans="2:16" x14ac:dyDescent="0.25">
      <c r="B38" s="32"/>
      <c r="C38" s="52"/>
      <c r="D38" s="53"/>
      <c r="E38" s="140" t="s">
        <v>4</v>
      </c>
      <c r="F38" s="140"/>
      <c r="G38" s="140"/>
      <c r="H38" s="54">
        <v>14.60861815</v>
      </c>
      <c r="I38" s="44">
        <f t="shared" si="3"/>
        <v>1.6315912070608167E-2</v>
      </c>
      <c r="J38" s="54">
        <v>13.170497450000003</v>
      </c>
      <c r="K38" s="44">
        <f t="shared" si="3"/>
        <v>1.4560378682191346E-2</v>
      </c>
      <c r="L38" s="35">
        <f t="shared" si="4"/>
        <v>1.4381206999999971</v>
      </c>
      <c r="M38" s="44">
        <f t="shared" si="5"/>
        <v>0.1091925878623512</v>
      </c>
      <c r="N38" s="11"/>
      <c r="O38" s="11"/>
      <c r="P38" s="47"/>
    </row>
    <row r="39" spans="2:16" x14ac:dyDescent="0.25">
      <c r="B39" s="32"/>
      <c r="C39" s="52"/>
      <c r="D39" s="53"/>
      <c r="E39" s="140" t="s">
        <v>2</v>
      </c>
      <c r="F39" s="140"/>
      <c r="G39" s="140"/>
      <c r="H39" s="54">
        <v>77.960084080000001</v>
      </c>
      <c r="I39" s="44">
        <f t="shared" si="3"/>
        <v>8.707119754968061E-2</v>
      </c>
      <c r="J39" s="54">
        <v>82.464409619999984</v>
      </c>
      <c r="K39" s="44">
        <f t="shared" si="3"/>
        <v>9.116687022862166E-2</v>
      </c>
      <c r="L39" s="35">
        <f t="shared" si="4"/>
        <v>-4.5043255399999822</v>
      </c>
      <c r="M39" s="44">
        <f t="shared" si="5"/>
        <v>-5.4621448946959417E-2</v>
      </c>
      <c r="N39" s="11"/>
      <c r="O39" s="11"/>
      <c r="P39" s="47"/>
    </row>
    <row r="40" spans="2:16" x14ac:dyDescent="0.25">
      <c r="B40" s="32"/>
      <c r="C40" s="52"/>
      <c r="D40" s="53"/>
      <c r="E40" s="140" t="s">
        <v>7</v>
      </c>
      <c r="F40" s="140"/>
      <c r="G40" s="140"/>
      <c r="H40" s="54">
        <v>9.2699114000000016</v>
      </c>
      <c r="I40" s="44">
        <f t="shared" si="3"/>
        <v>1.035327624774204E-2</v>
      </c>
      <c r="J40" s="54">
        <v>8.5567354400000006</v>
      </c>
      <c r="K40" s="44">
        <f t="shared" si="3"/>
        <v>9.4597268449968207E-3</v>
      </c>
      <c r="L40" s="35">
        <f t="shared" si="4"/>
        <v>0.71317596000000094</v>
      </c>
      <c r="M40" s="44">
        <f t="shared" si="5"/>
        <v>8.3346734861771132E-2</v>
      </c>
      <c r="N40" s="11"/>
      <c r="O40" s="11"/>
      <c r="P40" s="47"/>
    </row>
    <row r="41" spans="2:16" x14ac:dyDescent="0.25">
      <c r="B41" s="32"/>
      <c r="C41" s="52"/>
      <c r="D41" s="53"/>
      <c r="E41" s="140" t="s">
        <v>3</v>
      </c>
      <c r="F41" s="140"/>
      <c r="G41" s="140"/>
      <c r="H41" s="54">
        <v>55.092840350000003</v>
      </c>
      <c r="I41" s="44">
        <f t="shared" si="3"/>
        <v>6.1531482967172611E-2</v>
      </c>
      <c r="J41" s="54">
        <v>57.980510840000008</v>
      </c>
      <c r="K41" s="44">
        <f t="shared" si="3"/>
        <v>6.409918814549409E-2</v>
      </c>
      <c r="L41" s="35">
        <f t="shared" si="4"/>
        <v>-2.887670490000005</v>
      </c>
      <c r="M41" s="44">
        <f t="shared" si="5"/>
        <v>-4.9804157434360508E-2</v>
      </c>
      <c r="N41" s="11"/>
      <c r="O41" s="11"/>
      <c r="P41" s="47"/>
    </row>
    <row r="42" spans="2:16" x14ac:dyDescent="0.25">
      <c r="B42" s="32"/>
      <c r="C42" s="52"/>
      <c r="D42" s="53"/>
      <c r="E42" s="140" t="s">
        <v>37</v>
      </c>
      <c r="F42" s="140"/>
      <c r="G42" s="140"/>
      <c r="H42" s="54">
        <v>10.296779630000001</v>
      </c>
      <c r="I42" s="44">
        <f t="shared" si="3"/>
        <v>1.1500153493539656E-2</v>
      </c>
      <c r="J42" s="54">
        <v>9.9218641600000002</v>
      </c>
      <c r="K42" s="44">
        <f t="shared" si="3"/>
        <v>1.0968917457469484E-2</v>
      </c>
      <c r="L42" s="35">
        <f t="shared" si="4"/>
        <v>0.37491547000000125</v>
      </c>
      <c r="M42" s="44">
        <f t="shared" si="5"/>
        <v>3.778679731491108E-2</v>
      </c>
      <c r="N42" s="11"/>
      <c r="O42" s="11"/>
      <c r="P42" s="47"/>
    </row>
    <row r="43" spans="2:16" x14ac:dyDescent="0.25">
      <c r="B43" s="32"/>
      <c r="C43" s="52"/>
      <c r="D43" s="53"/>
      <c r="E43" s="140" t="s">
        <v>8</v>
      </c>
      <c r="F43" s="140"/>
      <c r="G43" s="140"/>
      <c r="H43" s="54">
        <v>10.868647849999997</v>
      </c>
      <c r="I43" s="44">
        <f t="shared" si="3"/>
        <v>1.2138855354159863E-2</v>
      </c>
      <c r="J43" s="54">
        <v>11.933571639999998</v>
      </c>
      <c r="K43" s="44">
        <f t="shared" si="3"/>
        <v>1.3192920219536518E-2</v>
      </c>
      <c r="L43" s="35">
        <f t="shared" si="4"/>
        <v>-1.0649237900000017</v>
      </c>
      <c r="M43" s="44">
        <f t="shared" si="5"/>
        <v>-8.9237641682268554E-2</v>
      </c>
      <c r="N43" s="11"/>
      <c r="O43" s="11"/>
      <c r="P43" s="47"/>
    </row>
    <row r="44" spans="2:16" x14ac:dyDescent="0.25">
      <c r="B44" s="32"/>
      <c r="C44" s="50"/>
      <c r="D44" s="51"/>
      <c r="E44" s="148" t="s">
        <v>9</v>
      </c>
      <c r="F44" s="148"/>
      <c r="G44" s="148"/>
      <c r="H44" s="58">
        <v>355.2921257299999</v>
      </c>
      <c r="I44" s="56">
        <f t="shared" si="3"/>
        <v>0.39681474478064444</v>
      </c>
      <c r="J44" s="58">
        <v>377.86340585000005</v>
      </c>
      <c r="K44" s="56">
        <f t="shared" si="3"/>
        <v>0.41773929194440229</v>
      </c>
      <c r="L44" s="57">
        <f t="shared" si="4"/>
        <v>-22.571280120000154</v>
      </c>
      <c r="M44" s="56">
        <f t="shared" si="5"/>
        <v>-5.9733966747127276E-2</v>
      </c>
      <c r="N44" s="11"/>
      <c r="O44" s="11"/>
      <c r="P44" s="47"/>
    </row>
    <row r="45" spans="2:16" x14ac:dyDescent="0.25">
      <c r="B45" s="32"/>
      <c r="C45" s="52"/>
      <c r="D45" s="53"/>
      <c r="E45" s="140" t="s">
        <v>17</v>
      </c>
      <c r="F45" s="140"/>
      <c r="G45" s="140"/>
      <c r="H45" s="54">
        <v>351.60116372999994</v>
      </c>
      <c r="I45" s="44">
        <f t="shared" si="3"/>
        <v>0.3926924239129479</v>
      </c>
      <c r="J45" s="54">
        <v>367.89664484000002</v>
      </c>
      <c r="K45" s="44">
        <f t="shared" si="3"/>
        <v>0.40672073967700101</v>
      </c>
      <c r="L45" s="35">
        <f t="shared" si="4"/>
        <v>-16.295481110000082</v>
      </c>
      <c r="M45" s="44">
        <f t="shared" si="5"/>
        <v>-4.4293638820998349E-2</v>
      </c>
      <c r="N45" s="11"/>
      <c r="O45" s="11"/>
      <c r="P45" s="47"/>
    </row>
    <row r="46" spans="2:16" x14ac:dyDescent="0.25">
      <c r="B46" s="32"/>
      <c r="C46" s="52"/>
      <c r="D46" s="53"/>
      <c r="E46" s="140" t="s">
        <v>18</v>
      </c>
      <c r="F46" s="140"/>
      <c r="G46" s="140"/>
      <c r="H46" s="54">
        <v>3.6909619999999999</v>
      </c>
      <c r="I46" s="44">
        <f t="shared" si="3"/>
        <v>4.1223208676965835E-3</v>
      </c>
      <c r="J46" s="54">
        <v>9.966761009999999</v>
      </c>
      <c r="K46" s="44">
        <f t="shared" si="3"/>
        <v>1.1018552267401246E-2</v>
      </c>
      <c r="L46" s="35">
        <f t="shared" si="4"/>
        <v>-6.2757990099999992</v>
      </c>
      <c r="M46" s="44">
        <f t="shared" si="5"/>
        <v>-0.62967287002299654</v>
      </c>
      <c r="N46" s="11"/>
      <c r="O46" s="11"/>
      <c r="P46" s="47"/>
    </row>
    <row r="47" spans="2:16" x14ac:dyDescent="0.25">
      <c r="B47" s="32"/>
      <c r="C47" s="52"/>
      <c r="D47" s="53"/>
      <c r="E47" s="140" t="s">
        <v>38</v>
      </c>
      <c r="F47" s="140"/>
      <c r="G47" s="140"/>
      <c r="H47" s="54">
        <v>0</v>
      </c>
      <c r="I47" s="44">
        <f t="shared" si="3"/>
        <v>0</v>
      </c>
      <c r="J47" s="54">
        <v>0</v>
      </c>
      <c r="K47" s="44">
        <f t="shared" si="3"/>
        <v>0</v>
      </c>
      <c r="L47" s="35">
        <f t="shared" si="4"/>
        <v>0</v>
      </c>
      <c r="M47" s="44" t="e">
        <f t="shared" si="5"/>
        <v>#DIV/0!</v>
      </c>
      <c r="N47" s="11"/>
      <c r="O47" s="11"/>
      <c r="P47" s="47"/>
    </row>
    <row r="48" spans="2:16" x14ac:dyDescent="0.25">
      <c r="B48" s="32"/>
      <c r="C48" s="52"/>
      <c r="D48" s="53"/>
      <c r="E48" s="140" t="s">
        <v>39</v>
      </c>
      <c r="F48" s="140"/>
      <c r="G48" s="140"/>
      <c r="H48" s="54">
        <v>0</v>
      </c>
      <c r="I48" s="44">
        <f t="shared" si="3"/>
        <v>0</v>
      </c>
      <c r="J48" s="54">
        <v>0</v>
      </c>
      <c r="K48" s="44">
        <f t="shared" si="3"/>
        <v>0</v>
      </c>
      <c r="L48" s="35">
        <f t="shared" si="4"/>
        <v>0</v>
      </c>
      <c r="M48" s="44" t="e">
        <f t="shared" si="5"/>
        <v>#DIV/0!</v>
      </c>
      <c r="N48" s="11"/>
      <c r="O48" s="11"/>
      <c r="P48" s="47"/>
    </row>
    <row r="49" spans="2:16" x14ac:dyDescent="0.25">
      <c r="B49" s="32"/>
      <c r="C49" s="50"/>
      <c r="D49" s="51"/>
      <c r="E49" s="150" t="s">
        <v>12</v>
      </c>
      <c r="F49" s="150"/>
      <c r="G49" s="150"/>
      <c r="H49" s="55">
        <v>115.78637184</v>
      </c>
      <c r="I49" s="56">
        <f t="shared" si="3"/>
        <v>0.1293182039887997</v>
      </c>
      <c r="J49" s="55">
        <v>113.26667494000002</v>
      </c>
      <c r="K49" s="56">
        <f t="shared" si="3"/>
        <v>0.12521969541849556</v>
      </c>
      <c r="L49" s="57">
        <f t="shared" si="4"/>
        <v>2.5196968999999854</v>
      </c>
      <c r="M49" s="56">
        <f t="shared" si="5"/>
        <v>2.2245703790057636E-2</v>
      </c>
      <c r="N49" s="11"/>
      <c r="O49" s="11"/>
      <c r="P49" s="47"/>
    </row>
    <row r="50" spans="2:16" x14ac:dyDescent="0.25">
      <c r="B50" s="32"/>
      <c r="C50" s="50"/>
      <c r="D50" s="51"/>
      <c r="E50" s="151" t="s">
        <v>36</v>
      </c>
      <c r="F50" s="151"/>
      <c r="G50" s="151"/>
      <c r="H50" s="61">
        <f>+H34+H44+H49</f>
        <v>895.36019112999986</v>
      </c>
      <c r="I50" s="62">
        <f t="shared" si="3"/>
        <v>1</v>
      </c>
      <c r="J50" s="61">
        <f>+J34+J44+J49</f>
        <v>904.54360683000004</v>
      </c>
      <c r="K50" s="62">
        <f t="shared" si="3"/>
        <v>1</v>
      </c>
      <c r="L50" s="63">
        <f t="shared" si="4"/>
        <v>-9.1834157000001824</v>
      </c>
      <c r="M50" s="62">
        <f t="shared" si="5"/>
        <v>-1.0152540607946792E-2</v>
      </c>
      <c r="N50" s="11"/>
      <c r="O50" s="11"/>
      <c r="P50" s="47"/>
    </row>
    <row r="51" spans="2:16" x14ac:dyDescent="0.25">
      <c r="B51" s="32"/>
      <c r="C51" s="52"/>
      <c r="D51" s="53"/>
      <c r="E51" s="144" t="s">
        <v>30</v>
      </c>
      <c r="F51" s="144"/>
      <c r="G51" s="144"/>
      <c r="H51" s="144"/>
      <c r="I51" s="144"/>
      <c r="J51" s="144"/>
      <c r="K51" s="144"/>
      <c r="L51" s="144"/>
      <c r="M51" s="144"/>
      <c r="N51" s="11"/>
      <c r="O51" s="11"/>
      <c r="P51" s="47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</row>
    <row r="55" spans="2:16" x14ac:dyDescent="0.25">
      <c r="B55" s="30" t="s">
        <v>46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2:16" x14ac:dyDescent="0.25">
      <c r="B56" s="31"/>
      <c r="C56" s="128" t="str">
        <f>+CONCATENATE("En esta región se habría recaudado en el 2016 unos  S/ ",FIXED(H73,1)," millones, con lo que registraría una reducción  de ",FIXED(O73*100,1),"% respecto al año anterior. El Impuesto a la Renta recaudado sería de S/ ",FIXED(D73,1)," millones un ",FIXED(K73*100,1),"% más en comparación del año 2015. Mientras que el IGV habría alcanzado los S/ ",FIXED(E73,1)," millones un ",FIXED(L73*100,1),"% inferior al año anterior.")</f>
        <v>En esta región se habría recaudado en el 2016 unos  S/ 895.4 millones, con lo que registraría una reducción  de -1.0% respecto al año anterior. El Impuesto a la Renta recaudado sería de S/ 424.3 millones un 2.6% más en comparación del año 2015. Mientras que el IGV habría alcanzado los S/ 351.6 millones un -4.4% inferior al año anterior.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47"/>
    </row>
    <row r="57" spans="2:16" x14ac:dyDescent="0.25">
      <c r="B57" s="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47"/>
    </row>
    <row r="58" spans="2:16" x14ac:dyDescent="0.25">
      <c r="B58" s="32"/>
      <c r="C58" s="149" t="s">
        <v>43</v>
      </c>
      <c r="D58" s="149"/>
      <c r="E58" s="149"/>
      <c r="F58" s="149"/>
      <c r="G58" s="149"/>
      <c r="H58" s="149"/>
      <c r="I58" s="68"/>
      <c r="J58" s="149" t="s">
        <v>45</v>
      </c>
      <c r="K58" s="149"/>
      <c r="L58" s="149"/>
      <c r="M58" s="149"/>
      <c r="N58" s="149"/>
      <c r="O58" s="149"/>
      <c r="P58" s="47"/>
    </row>
    <row r="59" spans="2:16" x14ac:dyDescent="0.25">
      <c r="B59" s="32"/>
      <c r="C59" s="149" t="s">
        <v>26</v>
      </c>
      <c r="D59" s="149"/>
      <c r="E59" s="149"/>
      <c r="F59" s="149"/>
      <c r="G59" s="149"/>
      <c r="H59" s="149"/>
      <c r="I59" s="68"/>
      <c r="J59" s="149" t="s">
        <v>44</v>
      </c>
      <c r="K59" s="149"/>
      <c r="L59" s="149"/>
      <c r="M59" s="149"/>
      <c r="N59" s="149"/>
      <c r="O59" s="149"/>
      <c r="P59" s="47"/>
    </row>
    <row r="60" spans="2:16" x14ac:dyDescent="0.25">
      <c r="B60" s="32"/>
      <c r="C60" s="70" t="s">
        <v>40</v>
      </c>
      <c r="D60" s="70" t="s">
        <v>13</v>
      </c>
      <c r="E60" s="70" t="s">
        <v>14</v>
      </c>
      <c r="F60" s="70" t="s">
        <v>15</v>
      </c>
      <c r="G60" s="70" t="s">
        <v>19</v>
      </c>
      <c r="H60" s="70" t="s">
        <v>41</v>
      </c>
      <c r="I60" s="68"/>
      <c r="J60" s="70" t="s">
        <v>40</v>
      </c>
      <c r="K60" s="70" t="s">
        <v>13</v>
      </c>
      <c r="L60" s="70" t="s">
        <v>14</v>
      </c>
      <c r="M60" s="70" t="s">
        <v>15</v>
      </c>
      <c r="N60" s="70" t="s">
        <v>19</v>
      </c>
      <c r="O60" s="70" t="s">
        <v>41</v>
      </c>
      <c r="P60" s="47"/>
    </row>
    <row r="61" spans="2:16" x14ac:dyDescent="0.25">
      <c r="B61" s="32"/>
      <c r="C61" s="71">
        <v>2004</v>
      </c>
      <c r="D61" s="35">
        <v>112.13371151999999</v>
      </c>
      <c r="E61" s="35">
        <v>179.77202525999999</v>
      </c>
      <c r="F61" s="35">
        <v>6.2277821199999996</v>
      </c>
      <c r="G61" s="35">
        <v>30.118493430000008</v>
      </c>
      <c r="H61" s="35">
        <v>328.48030524000006</v>
      </c>
      <c r="I61" s="68"/>
      <c r="J61" s="71">
        <v>2004</v>
      </c>
      <c r="K61" s="35"/>
      <c r="L61" s="35"/>
      <c r="M61" s="35"/>
      <c r="N61" s="35"/>
      <c r="O61" s="35"/>
      <c r="P61" s="47"/>
    </row>
    <row r="62" spans="2:16" x14ac:dyDescent="0.25">
      <c r="B62" s="32"/>
      <c r="C62" s="71">
        <v>2005</v>
      </c>
      <c r="D62" s="35">
        <v>144.74820689999987</v>
      </c>
      <c r="E62" s="35">
        <v>215.32292457</v>
      </c>
      <c r="F62" s="35">
        <v>3.9272959900000002</v>
      </c>
      <c r="G62" s="35">
        <v>37.749689619999998</v>
      </c>
      <c r="H62" s="35">
        <v>402.27550393000007</v>
      </c>
      <c r="I62" s="68"/>
      <c r="J62" s="71">
        <v>2005</v>
      </c>
      <c r="K62" s="44">
        <f>+D62/D61-1</f>
        <v>0.29085361518763975</v>
      </c>
      <c r="L62" s="44">
        <f t="shared" ref="L62:O73" si="6">+E62/E61-1</f>
        <v>0.19775545866262334</v>
      </c>
      <c r="M62" s="44">
        <f t="shared" si="6"/>
        <v>-0.3693909140803403</v>
      </c>
      <c r="N62" s="44">
        <f t="shared" si="6"/>
        <v>0.25337244068120657</v>
      </c>
      <c r="O62" s="44">
        <f t="shared" si="6"/>
        <v>0.22465638734743165</v>
      </c>
      <c r="P62" s="47"/>
    </row>
    <row r="63" spans="2:16" x14ac:dyDescent="0.25">
      <c r="B63" s="32"/>
      <c r="C63" s="71">
        <v>2006</v>
      </c>
      <c r="D63" s="35">
        <v>174.89576914</v>
      </c>
      <c r="E63" s="35">
        <v>305.91796331</v>
      </c>
      <c r="F63" s="35">
        <v>0.54432705000000003</v>
      </c>
      <c r="G63" s="35">
        <v>43.012502570000002</v>
      </c>
      <c r="H63" s="35">
        <v>524.88513541000009</v>
      </c>
      <c r="I63" s="68"/>
      <c r="J63" s="71">
        <v>2006</v>
      </c>
      <c r="K63" s="44">
        <f t="shared" ref="K63:K73" si="7">+D63/D62-1</f>
        <v>0.2082758942971068</v>
      </c>
      <c r="L63" s="44">
        <f t="shared" si="6"/>
        <v>0.42074033185699267</v>
      </c>
      <c r="M63" s="44">
        <f t="shared" si="6"/>
        <v>-0.86139902584729811</v>
      </c>
      <c r="N63" s="44">
        <f t="shared" si="6"/>
        <v>0.13941340983136818</v>
      </c>
      <c r="O63" s="44">
        <f t="shared" si="6"/>
        <v>0.30479020045261151</v>
      </c>
      <c r="P63" s="47"/>
    </row>
    <row r="64" spans="2:16" x14ac:dyDescent="0.25">
      <c r="B64" s="32"/>
      <c r="C64" s="71">
        <v>2007</v>
      </c>
      <c r="D64" s="35">
        <v>423.73140800000004</v>
      </c>
      <c r="E64" s="35">
        <v>328.16394867000002</v>
      </c>
      <c r="F64" s="35">
        <v>0.75555601000000006</v>
      </c>
      <c r="G64" s="35">
        <v>46.567208040000004</v>
      </c>
      <c r="H64" s="35">
        <v>799.21812072000012</v>
      </c>
      <c r="I64" s="68"/>
      <c r="J64" s="71">
        <v>2007</v>
      </c>
      <c r="K64" s="44">
        <f t="shared" si="7"/>
        <v>1.4227653423726498</v>
      </c>
      <c r="L64" s="44">
        <f t="shared" si="6"/>
        <v>7.2718794016869204E-2</v>
      </c>
      <c r="M64" s="44">
        <f t="shared" si="6"/>
        <v>0.38805523260326669</v>
      </c>
      <c r="N64" s="44">
        <f t="shared" si="6"/>
        <v>8.264353984553563E-2</v>
      </c>
      <c r="O64" s="44">
        <f t="shared" si="6"/>
        <v>0.52265337080980978</v>
      </c>
      <c r="P64" s="47"/>
    </row>
    <row r="65" spans="2:16" x14ac:dyDescent="0.25">
      <c r="B65" s="32"/>
      <c r="C65" s="71">
        <v>2008</v>
      </c>
      <c r="D65" s="35">
        <v>454.86018482999998</v>
      </c>
      <c r="E65" s="35">
        <v>461.94167460000006</v>
      </c>
      <c r="F65" s="35">
        <v>0.69835999000000004</v>
      </c>
      <c r="G65" s="35">
        <v>59.325388510000003</v>
      </c>
      <c r="H65" s="35">
        <v>976.82560792999982</v>
      </c>
      <c r="I65" s="68"/>
      <c r="J65" s="71">
        <v>2008</v>
      </c>
      <c r="K65" s="44">
        <f t="shared" si="7"/>
        <v>7.3463463510828442E-2</v>
      </c>
      <c r="L65" s="44">
        <f t="shared" si="6"/>
        <v>0.40765515673547137</v>
      </c>
      <c r="M65" s="44">
        <f t="shared" si="6"/>
        <v>-7.5700569174216525E-2</v>
      </c>
      <c r="N65" s="44">
        <f t="shared" si="6"/>
        <v>0.27397348922102127</v>
      </c>
      <c r="O65" s="44">
        <f t="shared" si="6"/>
        <v>0.22222655193302754</v>
      </c>
      <c r="P65" s="47"/>
    </row>
    <row r="66" spans="2:16" x14ac:dyDescent="0.25">
      <c r="B66" s="32"/>
      <c r="C66" s="71">
        <v>2009</v>
      </c>
      <c r="D66" s="35">
        <v>365.89509484999996</v>
      </c>
      <c r="E66" s="35">
        <v>347.00949045999999</v>
      </c>
      <c r="F66" s="35">
        <v>0.70180800999999993</v>
      </c>
      <c r="G66" s="35">
        <v>59.173122189999994</v>
      </c>
      <c r="H66" s="35">
        <v>772.77954151000006</v>
      </c>
      <c r="I66" s="68"/>
      <c r="J66" s="71">
        <v>2009</v>
      </c>
      <c r="K66" s="44">
        <f t="shared" si="7"/>
        <v>-0.19558777168691943</v>
      </c>
      <c r="L66" s="44">
        <f t="shared" si="6"/>
        <v>-0.2488023715104748</v>
      </c>
      <c r="M66" s="44">
        <f t="shared" si="6"/>
        <v>4.9373103404732888E-3</v>
      </c>
      <c r="N66" s="44">
        <f t="shared" si="6"/>
        <v>-2.5666299677808979E-3</v>
      </c>
      <c r="O66" s="44">
        <f t="shared" si="6"/>
        <v>-0.20888689318085718</v>
      </c>
      <c r="P66" s="47"/>
    </row>
    <row r="67" spans="2:16" x14ac:dyDescent="0.25">
      <c r="B67" s="32"/>
      <c r="C67" s="71">
        <v>2010</v>
      </c>
      <c r="D67" s="35">
        <v>453.51345701000008</v>
      </c>
      <c r="E67" s="35">
        <v>400.05021596</v>
      </c>
      <c r="F67" s="35">
        <v>9.7146310200000006</v>
      </c>
      <c r="G67" s="35">
        <v>61.029715860000003</v>
      </c>
      <c r="H67" s="35">
        <v>924.30801985000005</v>
      </c>
      <c r="I67" s="68"/>
      <c r="J67" s="71">
        <v>2010</v>
      </c>
      <c r="K67" s="44">
        <f t="shared" si="7"/>
        <v>0.23946306849486354</v>
      </c>
      <c r="L67" s="44">
        <f t="shared" si="6"/>
        <v>0.15285093623718637</v>
      </c>
      <c r="M67" s="44">
        <f t="shared" si="6"/>
        <v>12.842291455180174</v>
      </c>
      <c r="N67" s="44">
        <f t="shared" si="6"/>
        <v>3.1375624629686349E-2</v>
      </c>
      <c r="O67" s="44">
        <f t="shared" si="6"/>
        <v>0.19608241445408292</v>
      </c>
      <c r="P67" s="47"/>
    </row>
    <row r="68" spans="2:16" x14ac:dyDescent="0.25">
      <c r="B68" s="32"/>
      <c r="C68" s="71">
        <v>2011</v>
      </c>
      <c r="D68" s="35">
        <v>480.67745055</v>
      </c>
      <c r="E68" s="35">
        <v>413.68882194000014</v>
      </c>
      <c r="F68" s="35">
        <v>20.894910970000002</v>
      </c>
      <c r="G68" s="35">
        <v>70.617470080000004</v>
      </c>
      <c r="H68" s="35">
        <v>985.87865354000019</v>
      </c>
      <c r="I68" s="68"/>
      <c r="J68" s="71">
        <v>2011</v>
      </c>
      <c r="K68" s="44">
        <f t="shared" si="7"/>
        <v>5.9896775101429878E-2</v>
      </c>
      <c r="L68" s="44">
        <f t="shared" si="6"/>
        <v>3.4092235014225869E-2</v>
      </c>
      <c r="M68" s="44">
        <f t="shared" si="6"/>
        <v>1.1508702622860914</v>
      </c>
      <c r="N68" s="44">
        <f t="shared" si="6"/>
        <v>0.1570997682832731</v>
      </c>
      <c r="O68" s="44">
        <f t="shared" si="6"/>
        <v>6.6612679288438947E-2</v>
      </c>
      <c r="P68" s="47"/>
    </row>
    <row r="69" spans="2:16" x14ac:dyDescent="0.25">
      <c r="B69" s="64"/>
      <c r="C69" s="71">
        <v>2012</v>
      </c>
      <c r="D69" s="35">
        <v>589.72893798000018</v>
      </c>
      <c r="E69" s="35">
        <v>453.80730314000004</v>
      </c>
      <c r="F69" s="35">
        <v>5.0641519800000001</v>
      </c>
      <c r="G69" s="35">
        <v>118.30311909999998</v>
      </c>
      <c r="H69" s="35">
        <v>1166.9035122000003</v>
      </c>
      <c r="I69" s="68"/>
      <c r="J69" s="71">
        <v>2012</v>
      </c>
      <c r="K69" s="44">
        <f t="shared" si="7"/>
        <v>0.22687040406247783</v>
      </c>
      <c r="L69" s="44">
        <f t="shared" si="6"/>
        <v>9.6977435870429618E-2</v>
      </c>
      <c r="M69" s="44">
        <f t="shared" si="6"/>
        <v>-0.75763706352848847</v>
      </c>
      <c r="N69" s="44">
        <f t="shared" si="6"/>
        <v>0.67526702621856338</v>
      </c>
      <c r="O69" s="44">
        <f t="shared" si="6"/>
        <v>0.18361778907575799</v>
      </c>
      <c r="P69" s="47"/>
    </row>
    <row r="70" spans="2:16" x14ac:dyDescent="0.25">
      <c r="B70" s="65"/>
      <c r="C70" s="71">
        <v>2013</v>
      </c>
      <c r="D70" s="35">
        <v>519.27779194999994</v>
      </c>
      <c r="E70" s="35">
        <v>451.65616402000001</v>
      </c>
      <c r="F70" s="35">
        <v>1.0463889899999999</v>
      </c>
      <c r="G70" s="35">
        <v>129.05159616999998</v>
      </c>
      <c r="H70" s="35">
        <v>1101.03194113</v>
      </c>
      <c r="I70" s="68"/>
      <c r="J70" s="71">
        <v>2013</v>
      </c>
      <c r="K70" s="44">
        <f t="shared" si="7"/>
        <v>-0.11946360690950097</v>
      </c>
      <c r="L70" s="44">
        <f t="shared" si="6"/>
        <v>-4.740203837875212E-3</v>
      </c>
      <c r="M70" s="44">
        <f t="shared" si="6"/>
        <v>-0.7933733043296225</v>
      </c>
      <c r="N70" s="44">
        <f t="shared" si="6"/>
        <v>9.0855398841297452E-2</v>
      </c>
      <c r="O70" s="44">
        <f t="shared" si="6"/>
        <v>-5.6449886714121322E-2</v>
      </c>
      <c r="P70" s="47"/>
    </row>
    <row r="71" spans="2:16" x14ac:dyDescent="0.25">
      <c r="B71" s="65"/>
      <c r="C71" s="71">
        <v>2014</v>
      </c>
      <c r="D71" s="35">
        <v>548.04000093000025</v>
      </c>
      <c r="E71" s="35">
        <v>523.13547084000004</v>
      </c>
      <c r="F71" s="35">
        <v>0.99127100000000012</v>
      </c>
      <c r="G71" s="35">
        <v>117.71505306000002</v>
      </c>
      <c r="H71" s="35">
        <v>1189.8817958300001</v>
      </c>
      <c r="I71" s="68"/>
      <c r="J71" s="71">
        <v>2014</v>
      </c>
      <c r="K71" s="44">
        <f t="shared" si="7"/>
        <v>5.5388867819653909E-2</v>
      </c>
      <c r="L71" s="44">
        <f t="shared" si="6"/>
        <v>0.15826044791195382</v>
      </c>
      <c r="M71" s="44">
        <f t="shared" si="6"/>
        <v>-5.2674474336737553E-2</v>
      </c>
      <c r="N71" s="44">
        <f t="shared" si="6"/>
        <v>-8.7845043737903916E-2</v>
      </c>
      <c r="O71" s="44">
        <f t="shared" si="6"/>
        <v>8.0696891144513616E-2</v>
      </c>
      <c r="P71" s="47"/>
    </row>
    <row r="72" spans="2:16" x14ac:dyDescent="0.25">
      <c r="B72" s="65"/>
      <c r="C72" s="71">
        <v>2015</v>
      </c>
      <c r="D72" s="35">
        <v>413.41352603999997</v>
      </c>
      <c r="E72" s="35">
        <v>367.89664484000002</v>
      </c>
      <c r="F72" s="35">
        <v>9.966761009999999</v>
      </c>
      <c r="G72" s="35">
        <v>113.26667494000002</v>
      </c>
      <c r="H72" s="35">
        <v>904.54360682999993</v>
      </c>
      <c r="I72" s="68"/>
      <c r="J72" s="71">
        <v>2015</v>
      </c>
      <c r="K72" s="44">
        <f t="shared" si="7"/>
        <v>-0.24565081866569038</v>
      </c>
      <c r="L72" s="44">
        <f t="shared" si="6"/>
        <v>-0.29674689378399943</v>
      </c>
      <c r="M72" s="44">
        <f t="shared" si="6"/>
        <v>9.0545269759732676</v>
      </c>
      <c r="N72" s="44">
        <f t="shared" si="6"/>
        <v>-3.7789373613352883E-2</v>
      </c>
      <c r="O72" s="44">
        <f t="shared" si="6"/>
        <v>-0.23980381076505419</v>
      </c>
      <c r="P72" s="47"/>
    </row>
    <row r="73" spans="2:16" x14ac:dyDescent="0.25">
      <c r="B73" s="65"/>
      <c r="C73" s="71">
        <v>2016</v>
      </c>
      <c r="D73" s="72">
        <v>424.28169356000001</v>
      </c>
      <c r="E73" s="72">
        <v>351.60116372999994</v>
      </c>
      <c r="F73" s="72">
        <v>3.6909619999999999</v>
      </c>
      <c r="G73" s="72">
        <v>115.78637184</v>
      </c>
      <c r="H73" s="72">
        <v>895.36019112999998</v>
      </c>
      <c r="I73" s="68"/>
      <c r="J73" s="71">
        <v>2016</v>
      </c>
      <c r="K73" s="44">
        <f t="shared" si="7"/>
        <v>2.628885325573127E-2</v>
      </c>
      <c r="L73" s="44">
        <f t="shared" si="6"/>
        <v>-4.4293638820998349E-2</v>
      </c>
      <c r="M73" s="44">
        <f t="shared" si="6"/>
        <v>-0.62967287002299654</v>
      </c>
      <c r="N73" s="44">
        <f t="shared" si="6"/>
        <v>2.2245703790057636E-2</v>
      </c>
      <c r="O73" s="44">
        <f t="shared" si="6"/>
        <v>-1.0152540607946459E-2</v>
      </c>
      <c r="P73" s="47"/>
    </row>
    <row r="74" spans="2:16" x14ac:dyDescent="0.25">
      <c r="B74" s="65"/>
      <c r="C74" s="69"/>
      <c r="D74" s="73"/>
      <c r="E74" s="69"/>
      <c r="F74" s="69"/>
      <c r="G74" s="69"/>
      <c r="H74" s="112"/>
      <c r="I74" s="11"/>
      <c r="J74" s="11"/>
      <c r="K74" s="11"/>
      <c r="L74" s="11"/>
      <c r="M74" s="11"/>
      <c r="N74" s="11"/>
      <c r="O74" s="11"/>
      <c r="P74" s="47"/>
    </row>
    <row r="75" spans="2:16" x14ac:dyDescent="0.25">
      <c r="B75" s="66"/>
      <c r="C75" s="144" t="s">
        <v>42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47"/>
    </row>
    <row r="76" spans="2:16" x14ac:dyDescent="0.25">
      <c r="B76" s="6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8"/>
    </row>
    <row r="77" spans="2:16" x14ac:dyDescent="0.25">
      <c r="B77" s="52"/>
      <c r="C77" s="52"/>
    </row>
    <row r="78" spans="2:16" x14ac:dyDescent="0.25">
      <c r="B78" s="52"/>
      <c r="C78" s="52"/>
    </row>
  </sheetData>
  <mergeCells count="48"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zoomScaleNormal="100" workbookViewId="0">
      <selection activeCell="H21" sqref="H21"/>
    </sheetView>
  </sheetViews>
  <sheetFormatPr baseColWidth="10" defaultColWidth="0" defaultRowHeight="15" x14ac:dyDescent="0.25"/>
  <cols>
    <col min="1" max="1" width="10.7109375" style="2" customWidth="1"/>
    <col min="2" max="16" width="10.85546875" style="2" customWidth="1"/>
    <col min="17" max="17" width="10.7109375" style="2" customWidth="1"/>
    <col min="18" max="18" width="10.7109375" style="2" hidden="1" customWidth="1"/>
    <col min="19" max="24" width="12.7109375" style="2" hidden="1" customWidth="1"/>
    <col min="25" max="16384" width="11.42578125" style="2" hidden="1"/>
  </cols>
  <sheetData>
    <row r="1" spans="2:24" s="1" customFormat="1" ht="27" customHeight="1" x14ac:dyDescent="0.25">
      <c r="B1" s="127" t="s">
        <v>76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</row>
    <row r="2" spans="2:24" x14ac:dyDescent="0.25">
      <c r="B2" s="24"/>
      <c r="C2" s="45"/>
      <c r="D2" s="45"/>
      <c r="E2" s="45"/>
      <c r="F2" s="45"/>
      <c r="G2" s="45"/>
      <c r="H2" s="45"/>
      <c r="I2" s="14"/>
      <c r="J2" s="24" t="str">
        <f>+B55</f>
        <v>3. Ingresos Tributarios recaudados por la SUNAT, 2004-2016</v>
      </c>
      <c r="K2" s="14"/>
      <c r="L2" s="45"/>
      <c r="M2" s="17"/>
      <c r="N2" s="17"/>
      <c r="O2" s="17"/>
      <c r="P2" s="17"/>
    </row>
    <row r="3" spans="2:24" x14ac:dyDescent="0.25">
      <c r="B3" s="24" t="str">
        <f>+B27</f>
        <v>2. Recaudación Tributos Internos - Detalle de cargas Tributarias</v>
      </c>
      <c r="C3" s="15"/>
      <c r="D3" s="15"/>
      <c r="E3" s="15"/>
      <c r="F3" s="14"/>
      <c r="G3" s="14"/>
      <c r="H3" s="16"/>
      <c r="I3" s="14"/>
      <c r="J3" s="14"/>
      <c r="K3" s="14"/>
      <c r="L3" s="17"/>
      <c r="M3" s="17"/>
      <c r="N3" s="17"/>
      <c r="O3" s="17"/>
      <c r="P3" s="17"/>
    </row>
    <row r="4" spans="2:24" ht="11.25" customHeight="1" x14ac:dyDescent="0.25">
      <c r="B4" s="18"/>
      <c r="C4" s="19"/>
      <c r="D4" s="19"/>
      <c r="E4" s="19"/>
      <c r="F4" s="18"/>
      <c r="G4" s="20"/>
      <c r="H4" s="20"/>
      <c r="I4" s="21"/>
      <c r="J4" s="21"/>
      <c r="K4" s="21"/>
      <c r="L4" s="21"/>
      <c r="M4" s="21"/>
      <c r="N4" s="21"/>
      <c r="O4" s="21"/>
      <c r="P4" s="21"/>
    </row>
    <row r="5" spans="2:24" x14ac:dyDescent="0.25">
      <c r="B5" s="7"/>
      <c r="C5" s="9"/>
      <c r="D5" s="9"/>
      <c r="E5" s="9"/>
      <c r="F5" s="9"/>
      <c r="G5" s="6"/>
      <c r="H5" s="6"/>
    </row>
    <row r="6" spans="2:24" x14ac:dyDescent="0.25">
      <c r="B6" s="7"/>
      <c r="C6" s="9"/>
      <c r="D6" s="9"/>
      <c r="E6" s="9"/>
      <c r="F6" s="9"/>
      <c r="G6" s="6"/>
      <c r="H6" s="6"/>
    </row>
    <row r="7" spans="2:24" x14ac:dyDescent="0.25">
      <c r="B7" s="30" t="s">
        <v>23</v>
      </c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46"/>
    </row>
    <row r="8" spans="2:24" ht="15" customHeight="1" x14ac:dyDescent="0.25">
      <c r="B8" s="31"/>
      <c r="C8" s="128" t="str">
        <f>+CONCATENATE("Durante el  2016 en la región se ha logrado recaudar S/ ", FIXED(H21,1)," millones por tributos internos, inferior en  ",FIXED(100*M21,1),"% respecto a lo recaudado en el mismo periodo del 2015. Es así que se recaudaron S/ ",FIXED(H14,1)," millones por Impuesto a la Renta, S/ ", FIXED(H17,1)," millones por Impuesto a la producción y el Consumo y solo S/ ",FIXED(H20,1)," millones por otros conceptos.")</f>
        <v>Durante el  2016 en la región se ha logrado recaudar S/ 79.2 millones por tributos internos, inferior en  -8.7% respecto a lo recaudado en el mismo periodo del 2015. Es así que se recaudaron S/ 37.0 millones por Impuesto a la Renta, S/ 29.3 millones por Impuesto a la producción y el Consumo y solo S/ 12.8 millones por otros conceptos.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47"/>
      <c r="S8" s="3"/>
      <c r="T8" s="3"/>
      <c r="U8" s="3"/>
      <c r="V8" s="3"/>
      <c r="W8" s="3"/>
      <c r="X8" s="3"/>
    </row>
    <row r="9" spans="2:24" x14ac:dyDescent="0.25">
      <c r="B9" s="32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47"/>
      <c r="R9" s="4"/>
      <c r="S9" s="3"/>
      <c r="T9" s="3"/>
      <c r="U9" s="3"/>
      <c r="V9" s="3"/>
      <c r="W9" s="3"/>
      <c r="X9" s="3"/>
    </row>
    <row r="10" spans="2:24" x14ac:dyDescent="0.25">
      <c r="B10" s="32"/>
      <c r="C10" s="11"/>
      <c r="D10" s="11"/>
      <c r="E10" s="129" t="s">
        <v>32</v>
      </c>
      <c r="F10" s="129"/>
      <c r="G10" s="129"/>
      <c r="H10" s="129"/>
      <c r="I10" s="129"/>
      <c r="J10" s="129"/>
      <c r="K10" s="129"/>
      <c r="L10" s="129"/>
      <c r="M10" s="129"/>
      <c r="N10" s="11"/>
      <c r="O10" s="11"/>
      <c r="P10" s="47"/>
    </row>
    <row r="11" spans="2:24" ht="15" customHeight="1" x14ac:dyDescent="0.25">
      <c r="B11" s="32"/>
      <c r="C11" s="11"/>
      <c r="D11" s="11"/>
      <c r="E11" s="124"/>
      <c r="F11" s="124"/>
      <c r="G11" s="124"/>
      <c r="H11" s="124"/>
      <c r="I11" s="124"/>
      <c r="J11" s="124"/>
      <c r="K11" s="124"/>
      <c r="L11" s="124"/>
      <c r="M11" s="124"/>
      <c r="N11" s="11"/>
      <c r="O11" s="11"/>
      <c r="P11" s="47"/>
    </row>
    <row r="12" spans="2:24" x14ac:dyDescent="0.25">
      <c r="B12" s="32"/>
      <c r="C12" s="11"/>
      <c r="D12" s="11"/>
      <c r="E12" s="130" t="s">
        <v>33</v>
      </c>
      <c r="F12" s="131"/>
      <c r="G12" s="132"/>
      <c r="H12" s="136">
        <v>2016</v>
      </c>
      <c r="I12" s="136"/>
      <c r="J12" s="136">
        <v>2015</v>
      </c>
      <c r="K12" s="136"/>
      <c r="L12" s="137" t="s">
        <v>29</v>
      </c>
      <c r="M12" s="137"/>
      <c r="N12" s="11"/>
      <c r="O12" s="11"/>
      <c r="P12" s="47"/>
    </row>
    <row r="13" spans="2:24" x14ac:dyDescent="0.25">
      <c r="B13" s="32"/>
      <c r="C13" s="11"/>
      <c r="D13" s="11"/>
      <c r="E13" s="133"/>
      <c r="F13" s="134"/>
      <c r="G13" s="135"/>
      <c r="H13" s="28" t="s">
        <v>20</v>
      </c>
      <c r="I13" s="28" t="s">
        <v>27</v>
      </c>
      <c r="J13" s="28" t="s">
        <v>20</v>
      </c>
      <c r="K13" s="28" t="s">
        <v>27</v>
      </c>
      <c r="L13" s="28" t="s">
        <v>20</v>
      </c>
      <c r="M13" s="28" t="s">
        <v>28</v>
      </c>
      <c r="N13" s="11"/>
      <c r="O13" s="11"/>
      <c r="P13" s="47"/>
    </row>
    <row r="14" spans="2:24" x14ac:dyDescent="0.25">
      <c r="B14" s="32"/>
      <c r="C14" s="11"/>
      <c r="D14" s="11"/>
      <c r="E14" s="139" t="s">
        <v>0</v>
      </c>
      <c r="F14" s="139"/>
      <c r="G14" s="139"/>
      <c r="H14" s="34">
        <v>37.030998109999999</v>
      </c>
      <c r="I14" s="29">
        <f>+H14/H$21</f>
        <v>0.46766445281645902</v>
      </c>
      <c r="J14" s="34">
        <v>42.617586209999999</v>
      </c>
      <c r="K14" s="29">
        <f>+J14/J$21</f>
        <v>0.49116146574029645</v>
      </c>
      <c r="L14" s="37">
        <f>+H14-J14</f>
        <v>-5.5865881000000002</v>
      </c>
      <c r="M14" s="29">
        <f>+H14/J14-1</f>
        <v>-0.1310864503792365</v>
      </c>
      <c r="N14" s="11"/>
      <c r="O14" s="11"/>
      <c r="P14" s="47"/>
    </row>
    <row r="15" spans="2:24" x14ac:dyDescent="0.25">
      <c r="B15" s="32"/>
      <c r="C15" s="11"/>
      <c r="D15" s="11"/>
      <c r="E15" s="126" t="s">
        <v>24</v>
      </c>
      <c r="F15" s="126"/>
      <c r="G15" s="126"/>
      <c r="H15" s="35">
        <v>18.080516319999997</v>
      </c>
      <c r="I15" s="44">
        <f t="shared" ref="I15:K21" si="0">+H15/H$21</f>
        <v>0.22833882971003333</v>
      </c>
      <c r="J15" s="35">
        <v>18.207950810000003</v>
      </c>
      <c r="K15" s="44">
        <f t="shared" si="0"/>
        <v>0.20984397764574428</v>
      </c>
      <c r="L15" s="35">
        <f t="shared" ref="L15:L21" si="1">+H15-J15</f>
        <v>-0.12743449000000595</v>
      </c>
      <c r="M15" s="44">
        <f t="shared" ref="M15:M21" si="2">+H15/J15-1</f>
        <v>-6.998837558920501E-3</v>
      </c>
      <c r="N15" s="11"/>
      <c r="O15" s="11"/>
      <c r="P15" s="47"/>
    </row>
    <row r="16" spans="2:24" x14ac:dyDescent="0.25">
      <c r="B16" s="32"/>
      <c r="C16" s="11"/>
      <c r="D16" s="11"/>
      <c r="E16" s="126" t="s">
        <v>25</v>
      </c>
      <c r="F16" s="126"/>
      <c r="G16" s="126"/>
      <c r="H16" s="35">
        <v>5.0265712700000007</v>
      </c>
      <c r="I16" s="44">
        <f t="shared" si="0"/>
        <v>6.3480565539838316E-2</v>
      </c>
      <c r="J16" s="35">
        <v>4.9062341800000002</v>
      </c>
      <c r="K16" s="44">
        <f t="shared" si="0"/>
        <v>5.6543633401473718E-2</v>
      </c>
      <c r="L16" s="35">
        <f t="shared" si="1"/>
        <v>0.12033709000000048</v>
      </c>
      <c r="M16" s="44">
        <f t="shared" si="2"/>
        <v>2.452738405568744E-2</v>
      </c>
      <c r="N16" s="11"/>
      <c r="O16" s="11"/>
      <c r="P16" s="47"/>
    </row>
    <row r="17" spans="2:16" x14ac:dyDescent="0.25">
      <c r="B17" s="32"/>
      <c r="C17" s="11"/>
      <c r="D17" s="11"/>
      <c r="E17" s="139" t="s">
        <v>31</v>
      </c>
      <c r="F17" s="139"/>
      <c r="G17" s="139"/>
      <c r="H17" s="34">
        <v>29.329521539999998</v>
      </c>
      <c r="I17" s="29">
        <f t="shared" si="0"/>
        <v>0.37040250985480788</v>
      </c>
      <c r="J17" s="34">
        <v>31.360944550000003</v>
      </c>
      <c r="K17" s="29">
        <f t="shared" si="0"/>
        <v>0.36143031227244543</v>
      </c>
      <c r="L17" s="37">
        <f t="shared" si="1"/>
        <v>-2.0314230100000046</v>
      </c>
      <c r="M17" s="29">
        <f t="shared" si="2"/>
        <v>-6.4775568438674602E-2</v>
      </c>
      <c r="N17" s="11"/>
      <c r="O17" s="11"/>
      <c r="P17" s="47"/>
    </row>
    <row r="18" spans="2:16" x14ac:dyDescent="0.25">
      <c r="B18" s="32"/>
      <c r="C18" s="11"/>
      <c r="D18" s="11"/>
      <c r="E18" s="126" t="s">
        <v>10</v>
      </c>
      <c r="F18" s="126"/>
      <c r="G18" s="126"/>
      <c r="H18" s="36">
        <v>29.32902554</v>
      </c>
      <c r="I18" s="25">
        <f t="shared" si="0"/>
        <v>0.37039624587110681</v>
      </c>
      <c r="J18" s="36">
        <v>31.360944550000003</v>
      </c>
      <c r="K18" s="25">
        <f t="shared" si="0"/>
        <v>0.36143031227244543</v>
      </c>
      <c r="L18" s="38">
        <f t="shared" si="1"/>
        <v>-2.0319190100000029</v>
      </c>
      <c r="M18" s="25">
        <f t="shared" si="2"/>
        <v>-6.4791384288838461E-2</v>
      </c>
      <c r="N18" s="11"/>
      <c r="O18" s="11"/>
      <c r="P18" s="47"/>
    </row>
    <row r="19" spans="2:16" x14ac:dyDescent="0.25">
      <c r="B19" s="32"/>
      <c r="C19" s="11"/>
      <c r="D19" s="11"/>
      <c r="E19" s="126" t="s">
        <v>11</v>
      </c>
      <c r="F19" s="126"/>
      <c r="G19" s="126"/>
      <c r="H19" s="36">
        <v>4.9600000000000002E-4</v>
      </c>
      <c r="I19" s="25">
        <f t="shared" si="0"/>
        <v>6.2639837011123891E-6</v>
      </c>
      <c r="J19" s="36">
        <v>0</v>
      </c>
      <c r="K19" s="25">
        <f t="shared" si="0"/>
        <v>0</v>
      </c>
      <c r="L19" s="38">
        <f t="shared" si="1"/>
        <v>4.9600000000000002E-4</v>
      </c>
      <c r="M19" s="25" t="e">
        <f t="shared" si="2"/>
        <v>#DIV/0!</v>
      </c>
      <c r="N19" s="11"/>
      <c r="O19" s="11"/>
      <c r="P19" s="47"/>
    </row>
    <row r="20" spans="2:16" x14ac:dyDescent="0.25">
      <c r="B20" s="32"/>
      <c r="C20" s="11"/>
      <c r="D20" s="11"/>
      <c r="E20" s="139" t="s">
        <v>12</v>
      </c>
      <c r="F20" s="139"/>
      <c r="G20" s="139"/>
      <c r="H20" s="34">
        <v>12.822317290000001</v>
      </c>
      <c r="I20" s="29">
        <f t="shared" si="0"/>
        <v>0.16193303732873304</v>
      </c>
      <c r="J20" s="34">
        <v>12.790463110000001</v>
      </c>
      <c r="K20" s="29">
        <f t="shared" si="0"/>
        <v>0.14740822198725814</v>
      </c>
      <c r="L20" s="37">
        <f t="shared" si="1"/>
        <v>3.1854179999999843E-2</v>
      </c>
      <c r="M20" s="29">
        <f t="shared" si="2"/>
        <v>2.4904633808837673E-3</v>
      </c>
      <c r="N20" s="11"/>
      <c r="O20" s="11"/>
      <c r="P20" s="47"/>
    </row>
    <row r="21" spans="2:16" x14ac:dyDescent="0.25">
      <c r="B21" s="32"/>
      <c r="C21" s="11"/>
      <c r="D21" s="11"/>
      <c r="E21" s="141" t="s">
        <v>16</v>
      </c>
      <c r="F21" s="142"/>
      <c r="G21" s="143"/>
      <c r="H21" s="59">
        <v>79.182836940000001</v>
      </c>
      <c r="I21" s="26">
        <f t="shared" si="0"/>
        <v>1</v>
      </c>
      <c r="J21" s="59">
        <v>86.768993870000003</v>
      </c>
      <c r="K21" s="26">
        <f t="shared" si="0"/>
        <v>1</v>
      </c>
      <c r="L21" s="60">
        <f t="shared" si="1"/>
        <v>-7.5861569300000014</v>
      </c>
      <c r="M21" s="26">
        <f t="shared" si="2"/>
        <v>-8.7429352256473303E-2</v>
      </c>
      <c r="N21" s="11"/>
      <c r="O21" s="11"/>
      <c r="P21" s="47"/>
    </row>
    <row r="22" spans="2:16" x14ac:dyDescent="0.25">
      <c r="B22" s="32"/>
      <c r="C22" s="11"/>
      <c r="D22" s="11"/>
      <c r="E22" s="43" t="s">
        <v>34</v>
      </c>
      <c r="F22" s="39"/>
      <c r="G22" s="39"/>
      <c r="H22" s="40"/>
      <c r="I22" s="41"/>
      <c r="J22" s="40"/>
      <c r="K22" s="41"/>
      <c r="L22" s="42"/>
      <c r="M22" s="41"/>
      <c r="N22" s="11"/>
      <c r="O22" s="11"/>
      <c r="P22" s="47"/>
    </row>
    <row r="23" spans="2:16" x14ac:dyDescent="0.25">
      <c r="B23" s="32"/>
      <c r="C23" s="11"/>
      <c r="D23" s="11"/>
      <c r="E23" s="144" t="s">
        <v>30</v>
      </c>
      <c r="F23" s="144"/>
      <c r="G23" s="144"/>
      <c r="H23" s="144"/>
      <c r="I23" s="144"/>
      <c r="J23" s="144"/>
      <c r="K23" s="144"/>
      <c r="L23" s="144"/>
      <c r="M23" s="144"/>
      <c r="N23" s="11"/>
      <c r="O23" s="11"/>
      <c r="P23" s="47"/>
    </row>
    <row r="24" spans="2:16" x14ac:dyDescent="0.25">
      <c r="B24" s="22"/>
      <c r="C24" s="23"/>
      <c r="D24" s="23"/>
      <c r="E24" s="23"/>
      <c r="F24" s="33"/>
      <c r="G24" s="33"/>
      <c r="H24" s="33"/>
      <c r="I24" s="33"/>
      <c r="J24" s="33"/>
      <c r="K24" s="33"/>
      <c r="L24" s="23"/>
      <c r="M24" s="23"/>
      <c r="N24" s="23"/>
      <c r="O24" s="23"/>
      <c r="P24" s="48"/>
    </row>
    <row r="25" spans="2:16" x14ac:dyDescent="0.25">
      <c r="F25" s="8"/>
      <c r="G25" s="8"/>
      <c r="H25" s="8"/>
      <c r="I25" s="8"/>
      <c r="J25" s="8"/>
      <c r="K25" s="8"/>
    </row>
    <row r="27" spans="2:16" x14ac:dyDescent="0.25">
      <c r="B27" s="30" t="s">
        <v>35</v>
      </c>
      <c r="C27" s="12"/>
      <c r="D27" s="12"/>
      <c r="E27" s="12"/>
      <c r="F27" s="12"/>
      <c r="G27" s="13"/>
      <c r="H27" s="13"/>
      <c r="I27" s="13"/>
      <c r="J27" s="13"/>
      <c r="K27" s="13"/>
      <c r="L27" s="13"/>
      <c r="M27" s="13"/>
      <c r="N27" s="13"/>
      <c r="O27" s="13"/>
      <c r="P27" s="46"/>
    </row>
    <row r="28" spans="2:16" ht="15" customHeight="1" x14ac:dyDescent="0.25">
      <c r="B28" s="31"/>
      <c r="C28" s="128" t="str">
        <f>+CONCATENATE("Durante el  2016 los impuestos a la producción y consumo representaron  ",FIXED(I44*100,1),"% del total recaudado, casi en su totalidad por el Impuesto General a las Ventas (IGV). Mientras que el Impuesto a la Renta de Tercera Categoría Alcanzó una participación de ",FIXED(I37*100,1),"% y el Impuesto de Quinta Categoría de ",FIXED(I39*100,1),"%, entre las principales.")</f>
        <v>Durante el  2016 los impuestos a la producción y consumo representaron  37.0% del total recaudado, casi en su totalidad por el Impuesto General a las Ventas (IGV). Mientras que el Impuesto a la Renta de Tercera Categoría Alcanzó una participación de 22.8% y el Impuesto de Quinta Categoría de 6.3%, entre las principales.</v>
      </c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47"/>
    </row>
    <row r="29" spans="2:16" x14ac:dyDescent="0.25">
      <c r="B29" s="32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47"/>
    </row>
    <row r="30" spans="2:16" x14ac:dyDescent="0.25">
      <c r="B30" s="32"/>
      <c r="C30" s="11"/>
      <c r="D30" s="11"/>
      <c r="E30" s="129" t="s">
        <v>32</v>
      </c>
      <c r="F30" s="129"/>
      <c r="G30" s="129"/>
      <c r="H30" s="129"/>
      <c r="I30" s="129"/>
      <c r="J30" s="129"/>
      <c r="K30" s="129"/>
      <c r="L30" s="129"/>
      <c r="M30" s="129"/>
      <c r="N30" s="11"/>
      <c r="O30" s="11"/>
      <c r="P30" s="47"/>
    </row>
    <row r="31" spans="2:16" x14ac:dyDescent="0.25">
      <c r="B31" s="32"/>
      <c r="C31" s="11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1"/>
      <c r="O31" s="11"/>
      <c r="P31" s="47"/>
    </row>
    <row r="32" spans="2:16" x14ac:dyDescent="0.25">
      <c r="B32" s="32"/>
      <c r="C32" s="11"/>
      <c r="D32" s="11"/>
      <c r="E32" s="130" t="s">
        <v>21</v>
      </c>
      <c r="F32" s="131"/>
      <c r="G32" s="132"/>
      <c r="H32" s="136">
        <v>2016</v>
      </c>
      <c r="I32" s="136"/>
      <c r="J32" s="136">
        <v>2015</v>
      </c>
      <c r="K32" s="136"/>
      <c r="L32" s="137" t="s">
        <v>29</v>
      </c>
      <c r="M32" s="137"/>
      <c r="N32" s="11"/>
      <c r="O32" s="11"/>
      <c r="P32" s="47"/>
    </row>
    <row r="33" spans="2:16" x14ac:dyDescent="0.25">
      <c r="B33" s="32"/>
      <c r="C33" s="11"/>
      <c r="D33" s="11"/>
      <c r="E33" s="145"/>
      <c r="F33" s="146"/>
      <c r="G33" s="147"/>
      <c r="H33" s="49" t="s">
        <v>20</v>
      </c>
      <c r="I33" s="49" t="s">
        <v>27</v>
      </c>
      <c r="J33" s="49" t="s">
        <v>20</v>
      </c>
      <c r="K33" s="49" t="s">
        <v>27</v>
      </c>
      <c r="L33" s="49" t="s">
        <v>20</v>
      </c>
      <c r="M33" s="49" t="s">
        <v>28</v>
      </c>
      <c r="N33" s="11"/>
      <c r="O33" s="11"/>
      <c r="P33" s="47"/>
    </row>
    <row r="34" spans="2:16" x14ac:dyDescent="0.25">
      <c r="B34" s="32"/>
      <c r="C34" s="50"/>
      <c r="D34" s="51"/>
      <c r="E34" s="148" t="s">
        <v>0</v>
      </c>
      <c r="F34" s="148"/>
      <c r="G34" s="148"/>
      <c r="H34" s="58">
        <v>37.030998109999999</v>
      </c>
      <c r="I34" s="56">
        <f>+H34/H$50</f>
        <v>0.46766445281645902</v>
      </c>
      <c r="J34" s="58">
        <v>42.617586209999999</v>
      </c>
      <c r="K34" s="56">
        <f>+J34/J$50</f>
        <v>0.49116146574029645</v>
      </c>
      <c r="L34" s="57">
        <f>+H34-J34</f>
        <v>-5.5865881000000002</v>
      </c>
      <c r="M34" s="56">
        <f>+H34/J34-1</f>
        <v>-0.1310864503792365</v>
      </c>
      <c r="N34" s="11"/>
      <c r="O34" s="11"/>
      <c r="P34" s="47"/>
    </row>
    <row r="35" spans="2:16" x14ac:dyDescent="0.25">
      <c r="B35" s="32"/>
      <c r="C35" s="52"/>
      <c r="D35" s="53"/>
      <c r="E35" s="140" t="s">
        <v>5</v>
      </c>
      <c r="F35" s="140"/>
      <c r="G35" s="140"/>
      <c r="H35" s="54">
        <v>1.3534545900000001</v>
      </c>
      <c r="I35" s="44">
        <f t="shared" ref="I35:K50" si="3">+H35/H$50</f>
        <v>1.7092777201523694E-2</v>
      </c>
      <c r="J35" s="54">
        <v>1.20941012</v>
      </c>
      <c r="K35" s="44">
        <f t="shared" si="3"/>
        <v>1.3938275253162158E-2</v>
      </c>
      <c r="L35" s="35">
        <f t="shared" ref="L35:L50" si="4">+H35-J35</f>
        <v>0.14404447000000009</v>
      </c>
      <c r="M35" s="44">
        <f t="shared" ref="M35:M50" si="5">+H35/J35-1</f>
        <v>0.11910307977247636</v>
      </c>
      <c r="N35" s="11"/>
      <c r="O35" s="11"/>
      <c r="P35" s="47"/>
    </row>
    <row r="36" spans="2:16" x14ac:dyDescent="0.25">
      <c r="B36" s="32"/>
      <c r="C36" s="52"/>
      <c r="D36" s="53"/>
      <c r="E36" s="140" t="s">
        <v>6</v>
      </c>
      <c r="F36" s="140"/>
      <c r="G36" s="140"/>
      <c r="H36" s="54">
        <v>1.3114772400000001</v>
      </c>
      <c r="I36" s="44">
        <f t="shared" si="3"/>
        <v>1.6562645273669074E-2</v>
      </c>
      <c r="J36" s="54">
        <v>1.3023519999999997</v>
      </c>
      <c r="K36" s="44">
        <f t="shared" si="3"/>
        <v>1.5009416865559417E-2</v>
      </c>
      <c r="L36" s="35">
        <f t="shared" si="4"/>
        <v>9.1252400000003675E-3</v>
      </c>
      <c r="M36" s="44">
        <f t="shared" si="5"/>
        <v>7.0067385775891555E-3</v>
      </c>
      <c r="N36" s="11"/>
      <c r="O36" s="11"/>
      <c r="P36" s="47"/>
    </row>
    <row r="37" spans="2:16" x14ac:dyDescent="0.25">
      <c r="B37" s="32"/>
      <c r="C37" s="52"/>
      <c r="D37" s="53"/>
      <c r="E37" s="140" t="s">
        <v>1</v>
      </c>
      <c r="F37" s="140"/>
      <c r="G37" s="140"/>
      <c r="H37" s="54">
        <v>18.080516319999997</v>
      </c>
      <c r="I37" s="44">
        <f t="shared" si="3"/>
        <v>0.22833882971003333</v>
      </c>
      <c r="J37" s="54">
        <v>18.207950810000003</v>
      </c>
      <c r="K37" s="44">
        <f t="shared" si="3"/>
        <v>0.20984397764574428</v>
      </c>
      <c r="L37" s="35">
        <f t="shared" si="4"/>
        <v>-0.12743449000000595</v>
      </c>
      <c r="M37" s="44">
        <f t="shared" si="5"/>
        <v>-6.998837558920501E-3</v>
      </c>
      <c r="N37" s="11"/>
      <c r="O37" s="11"/>
      <c r="P37" s="47"/>
    </row>
    <row r="38" spans="2:16" x14ac:dyDescent="0.25">
      <c r="B38" s="32"/>
      <c r="C38" s="52"/>
      <c r="D38" s="53"/>
      <c r="E38" s="140" t="s">
        <v>4</v>
      </c>
      <c r="F38" s="140"/>
      <c r="G38" s="140"/>
      <c r="H38" s="54">
        <v>2.2082245199999999</v>
      </c>
      <c r="I38" s="44">
        <f t="shared" si="3"/>
        <v>2.788766613241276E-2</v>
      </c>
      <c r="J38" s="54">
        <v>2.3645660399999997</v>
      </c>
      <c r="K38" s="44">
        <f t="shared" si="3"/>
        <v>2.7251278763732883E-2</v>
      </c>
      <c r="L38" s="35">
        <f t="shared" si="4"/>
        <v>-0.15634151999999979</v>
      </c>
      <c r="M38" s="44">
        <f t="shared" si="5"/>
        <v>-6.611848320379321E-2</v>
      </c>
      <c r="N38" s="11"/>
      <c r="O38" s="11"/>
      <c r="P38" s="47"/>
    </row>
    <row r="39" spans="2:16" x14ac:dyDescent="0.25">
      <c r="B39" s="32"/>
      <c r="C39" s="52"/>
      <c r="D39" s="53"/>
      <c r="E39" s="140" t="s">
        <v>2</v>
      </c>
      <c r="F39" s="140"/>
      <c r="G39" s="140"/>
      <c r="H39" s="54">
        <v>5.0265712700000007</v>
      </c>
      <c r="I39" s="44">
        <f t="shared" si="3"/>
        <v>6.3480565539838316E-2</v>
      </c>
      <c r="J39" s="54">
        <v>4.9062341800000002</v>
      </c>
      <c r="K39" s="44">
        <f t="shared" si="3"/>
        <v>5.6543633401473718E-2</v>
      </c>
      <c r="L39" s="35">
        <f t="shared" si="4"/>
        <v>0.12033709000000048</v>
      </c>
      <c r="M39" s="44">
        <f t="shared" si="5"/>
        <v>2.452738405568744E-2</v>
      </c>
      <c r="N39" s="11"/>
      <c r="O39" s="11"/>
      <c r="P39" s="47"/>
    </row>
    <row r="40" spans="2:16" x14ac:dyDescent="0.25">
      <c r="B40" s="32"/>
      <c r="C40" s="52"/>
      <c r="D40" s="53"/>
      <c r="E40" s="140" t="s">
        <v>7</v>
      </c>
      <c r="F40" s="140"/>
      <c r="G40" s="140"/>
      <c r="H40" s="54">
        <v>0.28174912000000002</v>
      </c>
      <c r="I40" s="44">
        <f t="shared" si="3"/>
        <v>3.5582094666991105E-3</v>
      </c>
      <c r="J40" s="54">
        <v>0.37925105000000009</v>
      </c>
      <c r="K40" s="44">
        <f t="shared" si="3"/>
        <v>4.3708130414443413E-3</v>
      </c>
      <c r="L40" s="35">
        <f t="shared" si="4"/>
        <v>-9.750193000000007E-2</v>
      </c>
      <c r="M40" s="44">
        <f t="shared" si="5"/>
        <v>-0.25709073185163245</v>
      </c>
      <c r="N40" s="11"/>
      <c r="O40" s="11"/>
      <c r="P40" s="47"/>
    </row>
    <row r="41" spans="2:16" x14ac:dyDescent="0.25">
      <c r="B41" s="32"/>
      <c r="C41" s="52"/>
      <c r="D41" s="53"/>
      <c r="E41" s="140" t="s">
        <v>3</v>
      </c>
      <c r="F41" s="140"/>
      <c r="G41" s="140"/>
      <c r="H41" s="54">
        <v>6.1159437300000006</v>
      </c>
      <c r="I41" s="44">
        <f t="shared" si="3"/>
        <v>7.7238249680726845E-2</v>
      </c>
      <c r="J41" s="54">
        <v>10.99685174</v>
      </c>
      <c r="K41" s="44">
        <f t="shared" si="3"/>
        <v>0.12673711252749831</v>
      </c>
      <c r="L41" s="35">
        <f t="shared" si="4"/>
        <v>-4.8809080099999997</v>
      </c>
      <c r="M41" s="44">
        <f t="shared" si="5"/>
        <v>-0.44384594112932907</v>
      </c>
      <c r="N41" s="11"/>
      <c r="O41" s="11"/>
      <c r="P41" s="47"/>
    </row>
    <row r="42" spans="2:16" x14ac:dyDescent="0.25">
      <c r="B42" s="32"/>
      <c r="C42" s="52"/>
      <c r="D42" s="53"/>
      <c r="E42" s="140" t="s">
        <v>37</v>
      </c>
      <c r="F42" s="140"/>
      <c r="G42" s="140"/>
      <c r="H42" s="54">
        <v>2.0442984900000001</v>
      </c>
      <c r="I42" s="44">
        <f t="shared" si="3"/>
        <v>2.5817444398323928E-2</v>
      </c>
      <c r="J42" s="54">
        <v>2.14229052</v>
      </c>
      <c r="K42" s="44">
        <f t="shared" si="3"/>
        <v>2.4689585812296567E-2</v>
      </c>
      <c r="L42" s="35">
        <f t="shared" si="4"/>
        <v>-9.7992029999999897E-2</v>
      </c>
      <c r="M42" s="44">
        <f t="shared" si="5"/>
        <v>-4.5741709205714964E-2</v>
      </c>
      <c r="N42" s="11"/>
      <c r="O42" s="11"/>
      <c r="P42" s="47"/>
    </row>
    <row r="43" spans="2:16" x14ac:dyDescent="0.25">
      <c r="B43" s="32"/>
      <c r="C43" s="52"/>
      <c r="D43" s="53"/>
      <c r="E43" s="140" t="s">
        <v>8</v>
      </c>
      <c r="F43" s="140"/>
      <c r="G43" s="140"/>
      <c r="H43" s="54">
        <v>0.60876282999999998</v>
      </c>
      <c r="I43" s="44">
        <f t="shared" si="3"/>
        <v>7.6880654132319591E-3</v>
      </c>
      <c r="J43" s="54">
        <v>1.1086797500000001</v>
      </c>
      <c r="K43" s="44">
        <f t="shared" si="3"/>
        <v>1.2777372429384839E-2</v>
      </c>
      <c r="L43" s="35">
        <f t="shared" si="4"/>
        <v>-0.4999169200000001</v>
      </c>
      <c r="M43" s="44">
        <f t="shared" si="5"/>
        <v>-0.45091192474652853</v>
      </c>
      <c r="N43" s="11"/>
      <c r="O43" s="11"/>
      <c r="P43" s="47"/>
    </row>
    <row r="44" spans="2:16" x14ac:dyDescent="0.25">
      <c r="B44" s="32"/>
      <c r="C44" s="50"/>
      <c r="D44" s="51"/>
      <c r="E44" s="148" t="s">
        <v>9</v>
      </c>
      <c r="F44" s="148"/>
      <c r="G44" s="148"/>
      <c r="H44" s="58">
        <v>29.329521539999998</v>
      </c>
      <c r="I44" s="56">
        <f t="shared" si="3"/>
        <v>0.37040250985480788</v>
      </c>
      <c r="J44" s="58">
        <v>31.360944550000003</v>
      </c>
      <c r="K44" s="56">
        <f t="shared" si="3"/>
        <v>0.36143031227244543</v>
      </c>
      <c r="L44" s="57">
        <f t="shared" si="4"/>
        <v>-2.0314230100000046</v>
      </c>
      <c r="M44" s="56">
        <f t="shared" si="5"/>
        <v>-6.4775568438674602E-2</v>
      </c>
      <c r="N44" s="11"/>
      <c r="O44" s="11"/>
      <c r="P44" s="47"/>
    </row>
    <row r="45" spans="2:16" x14ac:dyDescent="0.25">
      <c r="B45" s="32"/>
      <c r="C45" s="52"/>
      <c r="D45" s="53"/>
      <c r="E45" s="140" t="s">
        <v>17</v>
      </c>
      <c r="F45" s="140"/>
      <c r="G45" s="140"/>
      <c r="H45" s="54">
        <v>29.32902554</v>
      </c>
      <c r="I45" s="44">
        <f t="shared" si="3"/>
        <v>0.37039624587110681</v>
      </c>
      <c r="J45" s="54">
        <v>31.360944550000003</v>
      </c>
      <c r="K45" s="44">
        <f t="shared" si="3"/>
        <v>0.36143031227244543</v>
      </c>
      <c r="L45" s="35">
        <f t="shared" si="4"/>
        <v>-2.0319190100000029</v>
      </c>
      <c r="M45" s="44">
        <f t="shared" si="5"/>
        <v>-6.4791384288838461E-2</v>
      </c>
      <c r="N45" s="11"/>
      <c r="O45" s="11"/>
      <c r="P45" s="47"/>
    </row>
    <row r="46" spans="2:16" x14ac:dyDescent="0.25">
      <c r="B46" s="32"/>
      <c r="C46" s="52"/>
      <c r="D46" s="53"/>
      <c r="E46" s="140" t="s">
        <v>18</v>
      </c>
      <c r="F46" s="140"/>
      <c r="G46" s="140"/>
      <c r="H46" s="54">
        <v>4.9600000000000002E-4</v>
      </c>
      <c r="I46" s="44">
        <f t="shared" si="3"/>
        <v>6.2639837011123891E-6</v>
      </c>
      <c r="J46" s="54">
        <v>0</v>
      </c>
      <c r="K46" s="44">
        <f t="shared" si="3"/>
        <v>0</v>
      </c>
      <c r="L46" s="35">
        <f t="shared" si="4"/>
        <v>4.9600000000000002E-4</v>
      </c>
      <c r="M46" s="44" t="e">
        <f t="shared" si="5"/>
        <v>#DIV/0!</v>
      </c>
      <c r="N46" s="11"/>
      <c r="O46" s="11"/>
      <c r="P46" s="47"/>
    </row>
    <row r="47" spans="2:16" x14ac:dyDescent="0.25">
      <c r="B47" s="32"/>
      <c r="C47" s="52"/>
      <c r="D47" s="53"/>
      <c r="E47" s="140" t="s">
        <v>38</v>
      </c>
      <c r="F47" s="140"/>
      <c r="G47" s="140"/>
      <c r="H47" s="54">
        <v>0</v>
      </c>
      <c r="I47" s="44">
        <f t="shared" si="3"/>
        <v>0</v>
      </c>
      <c r="J47" s="54">
        <v>0</v>
      </c>
      <c r="K47" s="44">
        <f t="shared" si="3"/>
        <v>0</v>
      </c>
      <c r="L47" s="35">
        <f t="shared" si="4"/>
        <v>0</v>
      </c>
      <c r="M47" s="44" t="e">
        <f t="shared" si="5"/>
        <v>#DIV/0!</v>
      </c>
      <c r="N47" s="11"/>
      <c r="O47" s="11"/>
      <c r="P47" s="47"/>
    </row>
    <row r="48" spans="2:16" x14ac:dyDescent="0.25">
      <c r="B48" s="32"/>
      <c r="C48" s="52"/>
      <c r="D48" s="53"/>
      <c r="E48" s="140" t="s">
        <v>39</v>
      </c>
      <c r="F48" s="140"/>
      <c r="G48" s="140"/>
      <c r="H48" s="54">
        <v>0</v>
      </c>
      <c r="I48" s="44">
        <f t="shared" si="3"/>
        <v>0</v>
      </c>
      <c r="J48" s="54">
        <v>0</v>
      </c>
      <c r="K48" s="44">
        <f t="shared" si="3"/>
        <v>0</v>
      </c>
      <c r="L48" s="35">
        <f t="shared" si="4"/>
        <v>0</v>
      </c>
      <c r="M48" s="44" t="e">
        <f t="shared" si="5"/>
        <v>#DIV/0!</v>
      </c>
      <c r="N48" s="11"/>
      <c r="O48" s="11"/>
      <c r="P48" s="47"/>
    </row>
    <row r="49" spans="2:16" x14ac:dyDescent="0.25">
      <c r="B49" s="32"/>
      <c r="C49" s="50"/>
      <c r="D49" s="51"/>
      <c r="E49" s="150" t="s">
        <v>12</v>
      </c>
      <c r="F49" s="150"/>
      <c r="G49" s="150"/>
      <c r="H49" s="55">
        <v>12.822317290000001</v>
      </c>
      <c r="I49" s="56">
        <f t="shared" si="3"/>
        <v>0.16193303732873304</v>
      </c>
      <c r="J49" s="55">
        <v>12.790463110000001</v>
      </c>
      <c r="K49" s="56">
        <f t="shared" si="3"/>
        <v>0.14740822198725814</v>
      </c>
      <c r="L49" s="57">
        <f t="shared" si="4"/>
        <v>3.1854179999999843E-2</v>
      </c>
      <c r="M49" s="56">
        <f t="shared" si="5"/>
        <v>2.4904633808837673E-3</v>
      </c>
      <c r="N49" s="11"/>
      <c r="O49" s="11"/>
      <c r="P49" s="47"/>
    </row>
    <row r="50" spans="2:16" x14ac:dyDescent="0.25">
      <c r="B50" s="32"/>
      <c r="C50" s="50"/>
      <c r="D50" s="51"/>
      <c r="E50" s="151" t="s">
        <v>36</v>
      </c>
      <c r="F50" s="151"/>
      <c r="G50" s="151"/>
      <c r="H50" s="61">
        <f>+H34+H44+H49</f>
        <v>79.182836940000001</v>
      </c>
      <c r="I50" s="62">
        <f t="shared" si="3"/>
        <v>1</v>
      </c>
      <c r="J50" s="61">
        <f>+J34+J44+J49</f>
        <v>86.768993870000003</v>
      </c>
      <c r="K50" s="62">
        <f t="shared" si="3"/>
        <v>1</v>
      </c>
      <c r="L50" s="63">
        <f t="shared" si="4"/>
        <v>-7.5861569300000014</v>
      </c>
      <c r="M50" s="62">
        <f t="shared" si="5"/>
        <v>-8.7429352256473303E-2</v>
      </c>
      <c r="N50" s="11"/>
      <c r="O50" s="11"/>
      <c r="P50" s="47"/>
    </row>
    <row r="51" spans="2:16" x14ac:dyDescent="0.25">
      <c r="B51" s="32"/>
      <c r="C51" s="52"/>
      <c r="D51" s="53"/>
      <c r="E51" s="144" t="s">
        <v>30</v>
      </c>
      <c r="F51" s="144"/>
      <c r="G51" s="144"/>
      <c r="H51" s="144"/>
      <c r="I51" s="144"/>
      <c r="J51" s="144"/>
      <c r="K51" s="144"/>
      <c r="L51" s="144"/>
      <c r="M51" s="144"/>
      <c r="N51" s="11"/>
      <c r="O51" s="11"/>
      <c r="P51" s="47"/>
    </row>
    <row r="52" spans="2:16" x14ac:dyDescent="0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48"/>
    </row>
    <row r="55" spans="2:16" x14ac:dyDescent="0.25">
      <c r="B55" s="30" t="s">
        <v>46</v>
      </c>
      <c r="C55" s="12"/>
      <c r="D55" s="12"/>
      <c r="E55" s="12"/>
      <c r="F55" s="12"/>
      <c r="G55" s="13"/>
      <c r="H55" s="13"/>
      <c r="I55" s="13"/>
      <c r="J55" s="13"/>
      <c r="K55" s="13"/>
      <c r="L55" s="13"/>
      <c r="M55" s="13"/>
      <c r="N55" s="13"/>
      <c r="O55" s="13"/>
      <c r="P55" s="46"/>
    </row>
    <row r="56" spans="2:16" x14ac:dyDescent="0.25">
      <c r="B56" s="31"/>
      <c r="C56" s="128" t="str">
        <f>+CONCATENATE("En esta región se habría recaudado en el 2016 unos  S/ ",FIXED(H73,1)," millones, con lo que registraría una reducción de ",FIXED(O73*100,1),"% respecto al año anterior. El Impuesto a la Renta recaudado sería de S/ ",FIXED(D73,1)," millones un ",FIXED(K73*100,1),"% menos en comparación del año 2015. Mientras que el IGV habría alcanzado los S/ ",FIXED(E73,1)," millones un ",FIXED(L73*100,1),"% inferior al año anterior.")</f>
        <v>En esta región se habría recaudado en el 2016 unos  S/ 79.2 millones, con lo que registraría una reducción de -8.7% respecto al año anterior. El Impuesto a la Renta recaudado sería de S/ 37.0 millones un -13.1% menos en comparación del año 2015. Mientras que el IGV habría alcanzado los S/ 29.3 millones un -6.5% inferior al año anterior.</v>
      </c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47"/>
    </row>
    <row r="57" spans="2:16" x14ac:dyDescent="0.25">
      <c r="B57" s="32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47"/>
    </row>
    <row r="58" spans="2:16" x14ac:dyDescent="0.25">
      <c r="B58" s="32"/>
      <c r="C58" s="149" t="s">
        <v>43</v>
      </c>
      <c r="D58" s="149"/>
      <c r="E58" s="149"/>
      <c r="F58" s="149"/>
      <c r="G58" s="149"/>
      <c r="H58" s="149"/>
      <c r="I58" s="68"/>
      <c r="J58" s="149" t="s">
        <v>45</v>
      </c>
      <c r="K58" s="149"/>
      <c r="L58" s="149"/>
      <c r="M58" s="149"/>
      <c r="N58" s="149"/>
      <c r="O58" s="149"/>
      <c r="P58" s="47"/>
    </row>
    <row r="59" spans="2:16" x14ac:dyDescent="0.25">
      <c r="B59" s="32"/>
      <c r="C59" s="149" t="s">
        <v>26</v>
      </c>
      <c r="D59" s="149"/>
      <c r="E59" s="149"/>
      <c r="F59" s="149"/>
      <c r="G59" s="149"/>
      <c r="H59" s="149"/>
      <c r="I59" s="68"/>
      <c r="J59" s="149" t="s">
        <v>44</v>
      </c>
      <c r="K59" s="149"/>
      <c r="L59" s="149"/>
      <c r="M59" s="149"/>
      <c r="N59" s="149"/>
      <c r="O59" s="149"/>
      <c r="P59" s="47"/>
    </row>
    <row r="60" spans="2:16" x14ac:dyDescent="0.25">
      <c r="B60" s="32"/>
      <c r="C60" s="70" t="s">
        <v>40</v>
      </c>
      <c r="D60" s="70" t="s">
        <v>13</v>
      </c>
      <c r="E60" s="70" t="s">
        <v>14</v>
      </c>
      <c r="F60" s="70" t="s">
        <v>15</v>
      </c>
      <c r="G60" s="70" t="s">
        <v>19</v>
      </c>
      <c r="H60" s="70" t="s">
        <v>41</v>
      </c>
      <c r="I60" s="68"/>
      <c r="J60" s="70" t="s">
        <v>40</v>
      </c>
      <c r="K60" s="70" t="s">
        <v>13</v>
      </c>
      <c r="L60" s="70" t="s">
        <v>14</v>
      </c>
      <c r="M60" s="70" t="s">
        <v>15</v>
      </c>
      <c r="N60" s="70" t="s">
        <v>19</v>
      </c>
      <c r="O60" s="70" t="s">
        <v>41</v>
      </c>
      <c r="P60" s="47"/>
    </row>
    <row r="61" spans="2:16" x14ac:dyDescent="0.25">
      <c r="B61" s="32"/>
      <c r="C61" s="71">
        <v>2004</v>
      </c>
      <c r="D61" s="35">
        <v>5.6665901299999986</v>
      </c>
      <c r="E61" s="35">
        <v>5.5078626999999996</v>
      </c>
      <c r="F61" s="35">
        <v>1.801498E-2</v>
      </c>
      <c r="G61" s="35">
        <v>2.7371392699999997</v>
      </c>
      <c r="H61" s="35">
        <v>13.967763540000002</v>
      </c>
      <c r="I61" s="68"/>
      <c r="J61" s="71">
        <v>2004</v>
      </c>
      <c r="K61" s="35"/>
      <c r="L61" s="35"/>
      <c r="M61" s="35"/>
      <c r="N61" s="35"/>
      <c r="O61" s="35"/>
      <c r="P61" s="47"/>
    </row>
    <row r="62" spans="2:16" x14ac:dyDescent="0.25">
      <c r="B62" s="32"/>
      <c r="C62" s="71">
        <v>2005</v>
      </c>
      <c r="D62" s="35">
        <v>7.0125548799999997</v>
      </c>
      <c r="E62" s="35">
        <v>8.1418314400000007</v>
      </c>
      <c r="F62" s="35">
        <v>1.275599E-2</v>
      </c>
      <c r="G62" s="35">
        <v>3.2510813699999996</v>
      </c>
      <c r="H62" s="35">
        <v>18.501053479999999</v>
      </c>
      <c r="I62" s="68"/>
      <c r="J62" s="71">
        <v>2005</v>
      </c>
      <c r="K62" s="44">
        <f>+D62/D61-1</f>
        <v>0.23752639931979713</v>
      </c>
      <c r="L62" s="44">
        <f t="shared" ref="L62:O73" si="6">+E62/E61-1</f>
        <v>0.47821975300873087</v>
      </c>
      <c r="M62" s="44">
        <f t="shared" si="6"/>
        <v>-0.2919231661650471</v>
      </c>
      <c r="N62" s="44">
        <f t="shared" si="6"/>
        <v>0.18776614899833</v>
      </c>
      <c r="O62" s="44">
        <f t="shared" si="6"/>
        <v>0.32455374312557961</v>
      </c>
      <c r="P62" s="47"/>
    </row>
    <row r="63" spans="2:16" x14ac:dyDescent="0.25">
      <c r="B63" s="32"/>
      <c r="C63" s="71">
        <v>2006</v>
      </c>
      <c r="D63" s="35">
        <v>9.5620100300000015</v>
      </c>
      <c r="E63" s="35">
        <v>10.30878124</v>
      </c>
      <c r="F63" s="35">
        <v>4.6760200000000003E-3</v>
      </c>
      <c r="G63" s="35">
        <v>4.1797351200000001</v>
      </c>
      <c r="H63" s="35">
        <v>24.146133300000002</v>
      </c>
      <c r="I63" s="68"/>
      <c r="J63" s="71">
        <v>2006</v>
      </c>
      <c r="K63" s="44">
        <f t="shared" ref="K63:K73" si="7">+D63/D62-1</f>
        <v>0.36355582146973542</v>
      </c>
      <c r="L63" s="44">
        <f t="shared" si="6"/>
        <v>0.26615016731419816</v>
      </c>
      <c r="M63" s="44">
        <f t="shared" si="6"/>
        <v>-0.63342555144681045</v>
      </c>
      <c r="N63" s="44">
        <f t="shared" si="6"/>
        <v>0.28564457308553948</v>
      </c>
      <c r="O63" s="44">
        <f t="shared" si="6"/>
        <v>0.30512207459442475</v>
      </c>
      <c r="P63" s="47"/>
    </row>
    <row r="64" spans="2:16" x14ac:dyDescent="0.25">
      <c r="B64" s="32"/>
      <c r="C64" s="71">
        <v>2007</v>
      </c>
      <c r="D64" s="35">
        <v>11.470647469999998</v>
      </c>
      <c r="E64" s="35">
        <v>11.320371789999999</v>
      </c>
      <c r="F64" s="35">
        <v>6.1959600000000004E-3</v>
      </c>
      <c r="G64" s="35">
        <v>7.0159772499999988</v>
      </c>
      <c r="H64" s="35">
        <v>29.813192470000001</v>
      </c>
      <c r="I64" s="68"/>
      <c r="J64" s="71">
        <v>2007</v>
      </c>
      <c r="K64" s="44">
        <f t="shared" si="7"/>
        <v>0.1996062997227368</v>
      </c>
      <c r="L64" s="44">
        <f t="shared" si="6"/>
        <v>9.8129015103632034E-2</v>
      </c>
      <c r="M64" s="44">
        <f t="shared" si="6"/>
        <v>0.32504993562901774</v>
      </c>
      <c r="N64" s="44">
        <f t="shared" si="6"/>
        <v>0.67856982525725185</v>
      </c>
      <c r="O64" s="44">
        <f t="shared" si="6"/>
        <v>0.23469841318237061</v>
      </c>
      <c r="P64" s="47"/>
    </row>
    <row r="65" spans="2:16" x14ac:dyDescent="0.25">
      <c r="B65" s="32"/>
      <c r="C65" s="71">
        <v>2008</v>
      </c>
      <c r="D65" s="35">
        <v>12.957575559999999</v>
      </c>
      <c r="E65" s="35">
        <v>10.768686760000001</v>
      </c>
      <c r="F65" s="35">
        <v>0</v>
      </c>
      <c r="G65" s="35">
        <v>5.4489317199999991</v>
      </c>
      <c r="H65" s="35">
        <v>29.175194039999997</v>
      </c>
      <c r="I65" s="68"/>
      <c r="J65" s="71">
        <v>2008</v>
      </c>
      <c r="K65" s="44">
        <f t="shared" si="7"/>
        <v>0.12962895894838278</v>
      </c>
      <c r="L65" s="44">
        <f t="shared" si="6"/>
        <v>-4.8733826082226095E-2</v>
      </c>
      <c r="M65" s="44">
        <f t="shared" si="6"/>
        <v>-1</v>
      </c>
      <c r="N65" s="44">
        <f t="shared" si="6"/>
        <v>-0.22335384995725294</v>
      </c>
      <c r="O65" s="44">
        <f t="shared" si="6"/>
        <v>-2.1399869559155738E-2</v>
      </c>
      <c r="P65" s="47"/>
    </row>
    <row r="66" spans="2:16" x14ac:dyDescent="0.25">
      <c r="B66" s="32"/>
      <c r="C66" s="71">
        <v>2009</v>
      </c>
      <c r="D66" s="35">
        <v>13.48718511</v>
      </c>
      <c r="E66" s="35">
        <v>14.53151664</v>
      </c>
      <c r="F66" s="35">
        <v>0</v>
      </c>
      <c r="G66" s="35">
        <v>5.077934560000001</v>
      </c>
      <c r="H66" s="35">
        <v>33.096636310000008</v>
      </c>
      <c r="I66" s="68"/>
      <c r="J66" s="71">
        <v>2009</v>
      </c>
      <c r="K66" s="44">
        <f t="shared" si="7"/>
        <v>4.0872580487580246E-2</v>
      </c>
      <c r="L66" s="44">
        <f t="shared" si="6"/>
        <v>0.34942328288133795</v>
      </c>
      <c r="M66" s="44" t="e">
        <f t="shared" si="6"/>
        <v>#DIV/0!</v>
      </c>
      <c r="N66" s="44">
        <f t="shared" si="6"/>
        <v>-6.8086219292907257E-2</v>
      </c>
      <c r="O66" s="44">
        <f t="shared" si="6"/>
        <v>0.13441015215266794</v>
      </c>
      <c r="P66" s="47"/>
    </row>
    <row r="67" spans="2:16" x14ac:dyDescent="0.25">
      <c r="B67" s="32"/>
      <c r="C67" s="71">
        <v>2010</v>
      </c>
      <c r="D67" s="35">
        <v>16.03750578</v>
      </c>
      <c r="E67" s="35">
        <v>17.818173809999998</v>
      </c>
      <c r="F67" s="35">
        <v>3.5000000000000004E-5</v>
      </c>
      <c r="G67" s="35">
        <v>5.2340594599999983</v>
      </c>
      <c r="H67" s="35">
        <v>39.08979575</v>
      </c>
      <c r="I67" s="68"/>
      <c r="J67" s="71">
        <v>2010</v>
      </c>
      <c r="K67" s="44">
        <f t="shared" si="7"/>
        <v>0.18909213814445813</v>
      </c>
      <c r="L67" s="44">
        <f t="shared" si="6"/>
        <v>0.22617440776642828</v>
      </c>
      <c r="M67" s="44" t="e">
        <f t="shared" si="6"/>
        <v>#DIV/0!</v>
      </c>
      <c r="N67" s="44">
        <f t="shared" si="6"/>
        <v>3.0745748720321764E-2</v>
      </c>
      <c r="O67" s="44">
        <f t="shared" si="6"/>
        <v>0.18108062051578289</v>
      </c>
      <c r="P67" s="47"/>
    </row>
    <row r="68" spans="2:16" x14ac:dyDescent="0.25">
      <c r="B68" s="32"/>
      <c r="C68" s="71">
        <v>2011</v>
      </c>
      <c r="D68" s="35">
        <v>19.400905250000001</v>
      </c>
      <c r="E68" s="35">
        <v>16.302448510000001</v>
      </c>
      <c r="F68" s="35">
        <v>1.9000000000000001E-4</v>
      </c>
      <c r="G68" s="35">
        <v>6.4636255500000006</v>
      </c>
      <c r="H68" s="35">
        <v>42.167169310000013</v>
      </c>
      <c r="I68" s="68"/>
      <c r="J68" s="71">
        <v>2011</v>
      </c>
      <c r="K68" s="44">
        <f t="shared" si="7"/>
        <v>0.20972085785274786</v>
      </c>
      <c r="L68" s="44">
        <f t="shared" si="6"/>
        <v>-8.5066254048399403E-2</v>
      </c>
      <c r="M68" s="44">
        <f t="shared" si="6"/>
        <v>4.4285714285714279</v>
      </c>
      <c r="N68" s="44">
        <f t="shared" si="6"/>
        <v>0.23491633967796055</v>
      </c>
      <c r="O68" s="44">
        <f t="shared" si="6"/>
        <v>7.8725751847910752E-2</v>
      </c>
      <c r="P68" s="47"/>
    </row>
    <row r="69" spans="2:16" x14ac:dyDescent="0.25">
      <c r="B69" s="64"/>
      <c r="C69" s="71">
        <v>2012</v>
      </c>
      <c r="D69" s="35">
        <v>24.960817219999996</v>
      </c>
      <c r="E69" s="35">
        <v>20.232442050000003</v>
      </c>
      <c r="F69" s="35">
        <v>4.2499999999999998E-4</v>
      </c>
      <c r="G69" s="35">
        <v>8.142603890000002</v>
      </c>
      <c r="H69" s="35">
        <v>53.336288159999995</v>
      </c>
      <c r="I69" s="68"/>
      <c r="J69" s="71">
        <v>2012</v>
      </c>
      <c r="K69" s="44">
        <f t="shared" si="7"/>
        <v>0.28658002801183691</v>
      </c>
      <c r="L69" s="44">
        <f t="shared" si="6"/>
        <v>0.24106768609570062</v>
      </c>
      <c r="M69" s="44">
        <f t="shared" si="6"/>
        <v>1.2368421052631575</v>
      </c>
      <c r="N69" s="44">
        <f t="shared" si="6"/>
        <v>0.2597579836598054</v>
      </c>
      <c r="O69" s="44">
        <f t="shared" si="6"/>
        <v>0.26487713149270387</v>
      </c>
      <c r="P69" s="47"/>
    </row>
    <row r="70" spans="2:16" x14ac:dyDescent="0.25">
      <c r="B70" s="65"/>
      <c r="C70" s="71">
        <v>2013</v>
      </c>
      <c r="D70" s="35">
        <v>28.07294396</v>
      </c>
      <c r="E70" s="35">
        <v>22.172252060000002</v>
      </c>
      <c r="F70" s="35">
        <v>1.1103989999999999E-2</v>
      </c>
      <c r="G70" s="35">
        <v>11.83629316</v>
      </c>
      <c r="H70" s="35">
        <v>62.092593169999994</v>
      </c>
      <c r="I70" s="68"/>
      <c r="J70" s="71">
        <v>2013</v>
      </c>
      <c r="K70" s="44">
        <f t="shared" si="7"/>
        <v>0.12468048271698384</v>
      </c>
      <c r="L70" s="44">
        <f t="shared" si="6"/>
        <v>9.5876217275511655E-2</v>
      </c>
      <c r="M70" s="44">
        <f t="shared" si="6"/>
        <v>25.127035294117647</v>
      </c>
      <c r="N70" s="44">
        <f t="shared" si="6"/>
        <v>0.453625071279256</v>
      </c>
      <c r="O70" s="44">
        <f t="shared" si="6"/>
        <v>0.16417162333705226</v>
      </c>
      <c r="P70" s="47"/>
    </row>
    <row r="71" spans="2:16" x14ac:dyDescent="0.25">
      <c r="B71" s="65"/>
      <c r="C71" s="71">
        <v>2014</v>
      </c>
      <c r="D71" s="35">
        <v>37.407922430000006</v>
      </c>
      <c r="E71" s="35">
        <v>30.078410929999993</v>
      </c>
      <c r="F71" s="35">
        <v>0</v>
      </c>
      <c r="G71" s="35">
        <v>11.721163750000001</v>
      </c>
      <c r="H71" s="35">
        <v>79.207497109999991</v>
      </c>
      <c r="I71" s="68"/>
      <c r="J71" s="71">
        <v>2014</v>
      </c>
      <c r="K71" s="44">
        <f t="shared" si="7"/>
        <v>0.33252581144681659</v>
      </c>
      <c r="L71" s="44">
        <f t="shared" si="6"/>
        <v>0.35657897306079933</v>
      </c>
      <c r="M71" s="44">
        <f t="shared" si="6"/>
        <v>-1</v>
      </c>
      <c r="N71" s="44">
        <f t="shared" si="6"/>
        <v>-9.7268129847503104E-3</v>
      </c>
      <c r="O71" s="44">
        <f t="shared" si="6"/>
        <v>0.27563519360742461</v>
      </c>
      <c r="P71" s="47"/>
    </row>
    <row r="72" spans="2:16" x14ac:dyDescent="0.25">
      <c r="B72" s="65"/>
      <c r="C72" s="71">
        <v>2015</v>
      </c>
      <c r="D72" s="35">
        <v>42.617586210000006</v>
      </c>
      <c r="E72" s="35">
        <v>31.360944550000003</v>
      </c>
      <c r="F72" s="35">
        <v>0</v>
      </c>
      <c r="G72" s="35">
        <v>12.790463110000001</v>
      </c>
      <c r="H72" s="35">
        <v>86.768993869999989</v>
      </c>
      <c r="I72" s="68"/>
      <c r="J72" s="71">
        <v>2015</v>
      </c>
      <c r="K72" s="44">
        <f t="shared" si="7"/>
        <v>0.13926632225429358</v>
      </c>
      <c r="L72" s="44">
        <f t="shared" si="6"/>
        <v>4.2639673451658977E-2</v>
      </c>
      <c r="M72" s="44" t="e">
        <f t="shared" si="6"/>
        <v>#DIV/0!</v>
      </c>
      <c r="N72" s="44">
        <f t="shared" si="6"/>
        <v>9.1228088166586785E-2</v>
      </c>
      <c r="O72" s="44">
        <f t="shared" si="6"/>
        <v>9.5464407232801696E-2</v>
      </c>
      <c r="P72" s="47"/>
    </row>
    <row r="73" spans="2:16" x14ac:dyDescent="0.25">
      <c r="B73" s="65"/>
      <c r="C73" s="71">
        <v>2016</v>
      </c>
      <c r="D73" s="72">
        <v>37.030998109999999</v>
      </c>
      <c r="E73" s="72">
        <v>29.32902554</v>
      </c>
      <c r="F73" s="72">
        <v>4.9600000000000002E-4</v>
      </c>
      <c r="G73" s="72">
        <v>12.822317290000001</v>
      </c>
      <c r="H73" s="72">
        <v>79.182836940000001</v>
      </c>
      <c r="I73" s="68"/>
      <c r="J73" s="71">
        <v>2016</v>
      </c>
      <c r="K73" s="44">
        <f t="shared" si="7"/>
        <v>-0.13108645037923672</v>
      </c>
      <c r="L73" s="44">
        <f t="shared" si="6"/>
        <v>-6.4791384288838461E-2</v>
      </c>
      <c r="M73" s="44" t="e">
        <f t="shared" si="6"/>
        <v>#DIV/0!</v>
      </c>
      <c r="N73" s="44">
        <f t="shared" si="6"/>
        <v>2.4904633808837673E-3</v>
      </c>
      <c r="O73" s="44">
        <f t="shared" si="6"/>
        <v>-8.7429352256473081E-2</v>
      </c>
      <c r="P73" s="47"/>
    </row>
    <row r="74" spans="2:16" x14ac:dyDescent="0.25">
      <c r="B74" s="65"/>
      <c r="C74" s="69"/>
      <c r="D74" s="73"/>
      <c r="E74" s="69"/>
      <c r="F74" s="69"/>
      <c r="G74" s="69"/>
      <c r="H74" s="112"/>
      <c r="I74" s="11"/>
      <c r="J74" s="11"/>
      <c r="K74" s="11"/>
      <c r="L74" s="11"/>
      <c r="M74" s="11"/>
      <c r="N74" s="11"/>
      <c r="O74" s="11"/>
      <c r="P74" s="47"/>
    </row>
    <row r="75" spans="2:16" x14ac:dyDescent="0.25">
      <c r="B75" s="66"/>
      <c r="C75" s="144" t="s">
        <v>42</v>
      </c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4"/>
      <c r="O75" s="144"/>
      <c r="P75" s="47"/>
    </row>
    <row r="76" spans="2:16" x14ac:dyDescent="0.25">
      <c r="B76" s="67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48"/>
    </row>
    <row r="77" spans="2:16" x14ac:dyDescent="0.25">
      <c r="B77" s="52"/>
      <c r="C77" s="52"/>
    </row>
    <row r="78" spans="2:16" x14ac:dyDescent="0.25">
      <c r="B78" s="52"/>
      <c r="C78" s="52"/>
    </row>
  </sheetData>
  <mergeCells count="48">
    <mergeCell ref="C59:H59"/>
    <mergeCell ref="J59:O59"/>
    <mergeCell ref="C75:O75"/>
    <mergeCell ref="E48:G48"/>
    <mergeCell ref="E49:G49"/>
    <mergeCell ref="E50:G50"/>
    <mergeCell ref="E51:M51"/>
    <mergeCell ref="C56:O57"/>
    <mergeCell ref="C58:H58"/>
    <mergeCell ref="J58:O58"/>
    <mergeCell ref="E47:G47"/>
    <mergeCell ref="E36:G36"/>
    <mergeCell ref="E37:G37"/>
    <mergeCell ref="E38:G38"/>
    <mergeCell ref="E39:G39"/>
    <mergeCell ref="E40:G40"/>
    <mergeCell ref="E41:G41"/>
    <mergeCell ref="E42:G42"/>
    <mergeCell ref="E43:G43"/>
    <mergeCell ref="E44:G44"/>
    <mergeCell ref="E45:G45"/>
    <mergeCell ref="E46:G46"/>
    <mergeCell ref="E35:G35"/>
    <mergeCell ref="E20:G20"/>
    <mergeCell ref="E21:G21"/>
    <mergeCell ref="E23:M23"/>
    <mergeCell ref="C28:O29"/>
    <mergeCell ref="E30:M30"/>
    <mergeCell ref="E31:M31"/>
    <mergeCell ref="E32:G33"/>
    <mergeCell ref="H32:I32"/>
    <mergeCell ref="J32:K32"/>
    <mergeCell ref="L32:M32"/>
    <mergeCell ref="E34:G34"/>
    <mergeCell ref="E19:G19"/>
    <mergeCell ref="B1:P1"/>
    <mergeCell ref="C8:O9"/>
    <mergeCell ref="E10:M10"/>
    <mergeCell ref="E11:M11"/>
    <mergeCell ref="E12:G13"/>
    <mergeCell ref="H12:I12"/>
    <mergeCell ref="J12:K12"/>
    <mergeCell ref="L12:M12"/>
    <mergeCell ref="E14:G14"/>
    <mergeCell ref="E15:G15"/>
    <mergeCell ref="E16:G16"/>
    <mergeCell ref="E17:G17"/>
    <mergeCell ref="E18:G1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Carátula</vt:lpstr>
      <vt:lpstr>Índice</vt:lpstr>
      <vt:lpstr>Norte</vt:lpstr>
      <vt:lpstr>Cajamarca</vt:lpstr>
      <vt:lpstr>La Libertad</vt:lpstr>
      <vt:lpstr>Lambayeque</vt:lpstr>
      <vt:lpstr>Piura</vt:lpstr>
      <vt:lpstr>Tumbes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- Perucamaras</dc:creator>
  <cp:lastModifiedBy>Prensa - Perucamaras</cp:lastModifiedBy>
  <dcterms:created xsi:type="dcterms:W3CDTF">2016-02-17T14:30:10Z</dcterms:created>
  <dcterms:modified xsi:type="dcterms:W3CDTF">2017-02-06T22:15:10Z</dcterms:modified>
</cp:coreProperties>
</file>